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68" windowWidth="14340" windowHeight="7560"/>
  </bookViews>
  <sheets>
    <sheet name="2017" sheetId="1" r:id="rId1"/>
    <sheet name="2016" sheetId="2" r:id="rId2"/>
    <sheet name="2015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Q19" i="3" l="1"/>
  <c r="Q18" i="3"/>
  <c r="Q17" i="3"/>
  <c r="Q20" i="3" s="1"/>
  <c r="Q14" i="3"/>
  <c r="Q13" i="3"/>
  <c r="Q12" i="3"/>
  <c r="Q15" i="3" s="1"/>
  <c r="Q9" i="3"/>
  <c r="Q8" i="3"/>
  <c r="Q7" i="3"/>
  <c r="Q10" i="3" s="1"/>
  <c r="P68" i="1"/>
  <c r="O68" i="1"/>
  <c r="N68" i="1"/>
  <c r="M68" i="1"/>
  <c r="L68" i="1"/>
  <c r="K68" i="1"/>
  <c r="J68" i="1"/>
  <c r="I68" i="1"/>
  <c r="H68" i="1"/>
  <c r="G68" i="1"/>
  <c r="F68" i="1"/>
  <c r="E68" i="1"/>
  <c r="P67" i="1"/>
  <c r="O67" i="1"/>
  <c r="N67" i="1"/>
  <c r="M67" i="1"/>
  <c r="L67" i="1"/>
  <c r="K67" i="1"/>
  <c r="J67" i="1"/>
  <c r="I67" i="1"/>
  <c r="H67" i="1"/>
  <c r="G67" i="1"/>
  <c r="F67" i="1"/>
  <c r="E67" i="1"/>
  <c r="P66" i="1"/>
  <c r="O66" i="1"/>
  <c r="N66" i="1"/>
  <c r="M66" i="1"/>
  <c r="L66" i="1"/>
  <c r="K66" i="1"/>
  <c r="J66" i="1"/>
  <c r="I66" i="1"/>
  <c r="H66" i="1"/>
  <c r="G66" i="1"/>
  <c r="F66" i="1"/>
  <c r="E66" i="1"/>
  <c r="P64" i="1"/>
  <c r="O64" i="1"/>
  <c r="N64" i="1"/>
  <c r="M64" i="1"/>
  <c r="L64" i="1"/>
  <c r="K64" i="1"/>
  <c r="J64" i="1"/>
  <c r="I64" i="1"/>
  <c r="H64" i="1"/>
  <c r="G64" i="1"/>
  <c r="F64" i="1"/>
  <c r="E64" i="1"/>
  <c r="P63" i="1"/>
  <c r="O63" i="1"/>
  <c r="N63" i="1"/>
  <c r="M63" i="1"/>
  <c r="L63" i="1"/>
  <c r="K63" i="1"/>
  <c r="J63" i="1"/>
  <c r="I63" i="1"/>
  <c r="H63" i="1"/>
  <c r="G63" i="1"/>
  <c r="F63" i="1"/>
  <c r="E63" i="1"/>
  <c r="P62" i="1"/>
  <c r="O62" i="1"/>
  <c r="N62" i="1"/>
  <c r="M62" i="1"/>
  <c r="L62" i="1"/>
  <c r="K62" i="1"/>
  <c r="J62" i="1"/>
  <c r="I62" i="1"/>
  <c r="H62" i="1"/>
  <c r="G62" i="1"/>
  <c r="F62" i="1"/>
  <c r="E62" i="1"/>
  <c r="P60" i="1"/>
  <c r="O60" i="1"/>
  <c r="N60" i="1"/>
  <c r="M60" i="1"/>
  <c r="L60" i="1"/>
  <c r="K60" i="1"/>
  <c r="J60" i="1"/>
  <c r="I60" i="1"/>
  <c r="H60" i="1"/>
  <c r="G60" i="1"/>
  <c r="F60" i="1"/>
  <c r="E60" i="1"/>
  <c r="P59" i="1"/>
  <c r="O59" i="1"/>
  <c r="N59" i="1"/>
  <c r="M59" i="1"/>
  <c r="L59" i="1"/>
  <c r="K59" i="1"/>
  <c r="J59" i="1"/>
  <c r="I59" i="1"/>
  <c r="H59" i="1"/>
  <c r="G59" i="1"/>
  <c r="F59" i="1"/>
  <c r="E59" i="1"/>
  <c r="P58" i="1"/>
  <c r="O58" i="1"/>
  <c r="N58" i="1"/>
  <c r="M58" i="1"/>
  <c r="L58" i="1"/>
  <c r="K58" i="1"/>
  <c r="J58" i="1"/>
  <c r="I58" i="1"/>
  <c r="H58" i="1"/>
  <c r="G58" i="1"/>
  <c r="F58" i="1"/>
  <c r="E58" i="1"/>
  <c r="Q54" i="1"/>
  <c r="Q52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P19" i="1"/>
  <c r="O19" i="1"/>
  <c r="N19" i="1"/>
  <c r="M19" i="1"/>
  <c r="L19" i="1"/>
  <c r="K19" i="1"/>
  <c r="J19" i="1"/>
  <c r="I19" i="1"/>
  <c r="H19" i="1"/>
  <c r="G19" i="1"/>
  <c r="F19" i="1"/>
  <c r="E19" i="1"/>
  <c r="Q19" i="1" s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O20" i="1" s="1"/>
  <c r="N17" i="1"/>
  <c r="M17" i="1"/>
  <c r="L17" i="1"/>
  <c r="K17" i="1"/>
  <c r="K20" i="1" s="1"/>
  <c r="J17" i="1"/>
  <c r="I17" i="1"/>
  <c r="H17" i="1"/>
  <c r="G17" i="1"/>
  <c r="G20" i="1" s="1"/>
  <c r="F17" i="1"/>
  <c r="E17" i="1"/>
  <c r="P14" i="1"/>
  <c r="O14" i="1"/>
  <c r="N14" i="1"/>
  <c r="M14" i="1"/>
  <c r="L14" i="1"/>
  <c r="K14" i="1"/>
  <c r="J14" i="1"/>
  <c r="I14" i="1"/>
  <c r="H14" i="1"/>
  <c r="G14" i="1"/>
  <c r="F14" i="1"/>
  <c r="E14" i="1"/>
  <c r="Q14" i="1" s="1"/>
  <c r="P13" i="1"/>
  <c r="O13" i="1"/>
  <c r="N13" i="1"/>
  <c r="M13" i="1"/>
  <c r="L13" i="1"/>
  <c r="K13" i="1"/>
  <c r="J13" i="1"/>
  <c r="I13" i="1"/>
  <c r="H13" i="1"/>
  <c r="G13" i="1"/>
  <c r="F13" i="1"/>
  <c r="E13" i="1"/>
  <c r="Q13" i="1" s="1"/>
  <c r="P12" i="1"/>
  <c r="O12" i="1"/>
  <c r="O15" i="1" s="1"/>
  <c r="N12" i="1"/>
  <c r="N15" i="1" s="1"/>
  <c r="M12" i="1"/>
  <c r="L12" i="1"/>
  <c r="K12" i="1"/>
  <c r="K15" i="1" s="1"/>
  <c r="J12" i="1"/>
  <c r="J15" i="1" s="1"/>
  <c r="I12" i="1"/>
  <c r="H12" i="1"/>
  <c r="G12" i="1"/>
  <c r="G15" i="1" s="1"/>
  <c r="F12" i="1"/>
  <c r="F15" i="1" s="1"/>
  <c r="E12" i="1"/>
  <c r="M10" i="1"/>
  <c r="I10" i="1"/>
  <c r="E10" i="1"/>
  <c r="P9" i="1"/>
  <c r="O9" i="1"/>
  <c r="N9" i="1"/>
  <c r="M9" i="1"/>
  <c r="L9" i="1"/>
  <c r="K9" i="1"/>
  <c r="J9" i="1"/>
  <c r="I9" i="1"/>
  <c r="H9" i="1"/>
  <c r="G9" i="1"/>
  <c r="F9" i="1"/>
  <c r="E9" i="1"/>
  <c r="Q9" i="1" s="1"/>
  <c r="P8" i="1"/>
  <c r="O8" i="1"/>
  <c r="N8" i="1"/>
  <c r="M8" i="1"/>
  <c r="M40" i="1" s="1"/>
  <c r="L8" i="1"/>
  <c r="K8" i="1"/>
  <c r="J8" i="1"/>
  <c r="I8" i="1"/>
  <c r="I40" i="1" s="1"/>
  <c r="H8" i="1"/>
  <c r="G8" i="1"/>
  <c r="F8" i="1"/>
  <c r="E8" i="1"/>
  <c r="Q8" i="1" s="1"/>
  <c r="P7" i="1"/>
  <c r="O7" i="1"/>
  <c r="N7" i="1"/>
  <c r="M7" i="1"/>
  <c r="L7" i="1"/>
  <c r="K7" i="1"/>
  <c r="J7" i="1"/>
  <c r="I7" i="1"/>
  <c r="H7" i="1"/>
  <c r="G7" i="1"/>
  <c r="F7" i="1"/>
  <c r="E7" i="1"/>
  <c r="L48" i="1" l="1"/>
  <c r="L39" i="1"/>
  <c r="L40" i="1"/>
  <c r="I44" i="1"/>
  <c r="E48" i="1"/>
  <c r="I50" i="1"/>
  <c r="F44" i="1"/>
  <c r="J44" i="1"/>
  <c r="N44" i="1"/>
  <c r="J47" i="1"/>
  <c r="N50" i="1"/>
  <c r="N40" i="1"/>
  <c r="G44" i="1"/>
  <c r="K44" i="1"/>
  <c r="O44" i="1"/>
  <c r="K21" i="1"/>
  <c r="G48" i="1"/>
  <c r="K48" i="1"/>
  <c r="O48" i="1"/>
  <c r="H44" i="1"/>
  <c r="K50" i="1"/>
  <c r="P43" i="1"/>
  <c r="P44" i="1"/>
  <c r="L47" i="1"/>
  <c r="M48" i="1"/>
  <c r="J48" i="1"/>
  <c r="Q7" i="1"/>
  <c r="H10" i="1"/>
  <c r="H39" i="1" s="1"/>
  <c r="L10" i="1"/>
  <c r="P10" i="1"/>
  <c r="P39" i="1" s="1"/>
  <c r="H15" i="1"/>
  <c r="H43" i="1" s="1"/>
  <c r="L15" i="1"/>
  <c r="L43" i="1" s="1"/>
  <c r="P15" i="1"/>
  <c r="H20" i="1"/>
  <c r="L20" i="1"/>
  <c r="P20" i="1"/>
  <c r="P21" i="1" s="1"/>
  <c r="E39" i="1"/>
  <c r="I39" i="1"/>
  <c r="M39" i="1"/>
  <c r="F43" i="1"/>
  <c r="J43" i="1"/>
  <c r="N43" i="1"/>
  <c r="G47" i="1"/>
  <c r="K47" i="1"/>
  <c r="O47" i="1"/>
  <c r="E15" i="1"/>
  <c r="E44" i="1" s="1"/>
  <c r="I15" i="1"/>
  <c r="I43" i="1" s="1"/>
  <c r="M15" i="1"/>
  <c r="M43" i="1" s="1"/>
  <c r="E20" i="1"/>
  <c r="I20" i="1"/>
  <c r="I21" i="1" s="1"/>
  <c r="M20" i="1"/>
  <c r="M47" i="1" s="1"/>
  <c r="F39" i="1"/>
  <c r="N39" i="1"/>
  <c r="E40" i="1"/>
  <c r="G43" i="1"/>
  <c r="K43" i="1"/>
  <c r="O43" i="1"/>
  <c r="F10" i="1"/>
  <c r="F40" i="1" s="1"/>
  <c r="J10" i="1"/>
  <c r="J39" i="1" s="1"/>
  <c r="N10" i="1"/>
  <c r="Q12" i="1"/>
  <c r="Q17" i="1"/>
  <c r="F20" i="1"/>
  <c r="F21" i="1" s="1"/>
  <c r="F50" i="1" s="1"/>
  <c r="J20" i="1"/>
  <c r="N20" i="1"/>
  <c r="N21" i="1" s="1"/>
  <c r="K39" i="1"/>
  <c r="G10" i="1"/>
  <c r="G21" i="1" s="1"/>
  <c r="K10" i="1"/>
  <c r="K40" i="1" s="1"/>
  <c r="O10" i="1"/>
  <c r="O21" i="1" s="1"/>
  <c r="Q18" i="1"/>
  <c r="O45" i="1" l="1"/>
  <c r="O49" i="1"/>
  <c r="O50" i="1"/>
  <c r="G45" i="1"/>
  <c r="G49" i="1"/>
  <c r="G50" i="1"/>
  <c r="P45" i="1"/>
  <c r="M44" i="1"/>
  <c r="N41" i="1"/>
  <c r="N45" i="1"/>
  <c r="Q43" i="1"/>
  <c r="Q45" i="1" s="1"/>
  <c r="Q15" i="1"/>
  <c r="Q44" i="1" s="1"/>
  <c r="I41" i="1"/>
  <c r="I45" i="1"/>
  <c r="I49" i="1"/>
  <c r="H21" i="1"/>
  <c r="H40" i="1"/>
  <c r="H48" i="1"/>
  <c r="G40" i="1"/>
  <c r="J40" i="1"/>
  <c r="E43" i="1"/>
  <c r="L44" i="1"/>
  <c r="O39" i="1"/>
  <c r="O41" i="1" s="1"/>
  <c r="J21" i="1"/>
  <c r="E21" i="1"/>
  <c r="P50" i="1"/>
  <c r="E47" i="1"/>
  <c r="P48" i="1"/>
  <c r="P49" i="1" s="1"/>
  <c r="O40" i="1"/>
  <c r="H47" i="1"/>
  <c r="N48" i="1"/>
  <c r="F47" i="1"/>
  <c r="F49" i="1" s="1"/>
  <c r="I47" i="1"/>
  <c r="P40" i="1"/>
  <c r="P41" i="1" s="1"/>
  <c r="F41" i="1"/>
  <c r="F45" i="1"/>
  <c r="F48" i="1"/>
  <c r="K45" i="1"/>
  <c r="K49" i="1"/>
  <c r="K41" i="1"/>
  <c r="G39" i="1"/>
  <c r="G41" i="1" s="1"/>
  <c r="Q20" i="1"/>
  <c r="Q21" i="1" s="1"/>
  <c r="Q50" i="1" s="1"/>
  <c r="M21" i="1"/>
  <c r="L21" i="1"/>
  <c r="Q10" i="1"/>
  <c r="Q40" i="1" s="1"/>
  <c r="I48" i="1"/>
  <c r="N47" i="1"/>
  <c r="N49" i="1" s="1"/>
  <c r="P47" i="1"/>
  <c r="L49" i="1" l="1"/>
  <c r="L41" i="1"/>
  <c r="L45" i="1"/>
  <c r="L50" i="1"/>
  <c r="Q48" i="1"/>
  <c r="Q39" i="1"/>
  <c r="Q41" i="1" s="1"/>
  <c r="M41" i="1"/>
  <c r="M45" i="1"/>
  <c r="M49" i="1"/>
  <c r="M50" i="1"/>
  <c r="E41" i="1"/>
  <c r="E45" i="1"/>
  <c r="E49" i="1"/>
  <c r="E50" i="1"/>
  <c r="J41" i="1"/>
  <c r="J45" i="1"/>
  <c r="J49" i="1"/>
  <c r="J50" i="1"/>
  <c r="Q47" i="1"/>
  <c r="H49" i="1"/>
  <c r="H41" i="1"/>
  <c r="H45" i="1"/>
  <c r="H50" i="1"/>
  <c r="Q49" i="1" l="1"/>
  <c r="P68" i="2" l="1"/>
  <c r="O68" i="2"/>
  <c r="N68" i="2"/>
  <c r="M68" i="2"/>
  <c r="L68" i="2"/>
  <c r="K68" i="2"/>
  <c r="J68" i="2"/>
  <c r="I68" i="2"/>
  <c r="H68" i="2"/>
  <c r="G68" i="2"/>
  <c r="F68" i="2"/>
  <c r="E68" i="2"/>
  <c r="P67" i="2"/>
  <c r="O67" i="2"/>
  <c r="N67" i="2"/>
  <c r="M67" i="2"/>
  <c r="L67" i="2"/>
  <c r="K67" i="2"/>
  <c r="J67" i="2"/>
  <c r="I67" i="2"/>
  <c r="H67" i="2"/>
  <c r="G67" i="2"/>
  <c r="F67" i="2"/>
  <c r="E67" i="2"/>
  <c r="P66" i="2"/>
  <c r="O66" i="2"/>
  <c r="N66" i="2"/>
  <c r="M66" i="2"/>
  <c r="L66" i="2"/>
  <c r="K66" i="2"/>
  <c r="J66" i="2"/>
  <c r="I66" i="2"/>
  <c r="H66" i="2"/>
  <c r="G66" i="2"/>
  <c r="F66" i="2"/>
  <c r="E66" i="2"/>
  <c r="P64" i="2"/>
  <c r="O64" i="2"/>
  <c r="N64" i="2"/>
  <c r="M64" i="2"/>
  <c r="L64" i="2"/>
  <c r="K64" i="2"/>
  <c r="J64" i="2"/>
  <c r="I64" i="2"/>
  <c r="H64" i="2"/>
  <c r="G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P62" i="2"/>
  <c r="O62" i="2"/>
  <c r="N62" i="2"/>
  <c r="M62" i="2"/>
  <c r="L62" i="2"/>
  <c r="K62" i="2"/>
  <c r="J62" i="2"/>
  <c r="I62" i="2"/>
  <c r="H62" i="2"/>
  <c r="G62" i="2"/>
  <c r="F62" i="2"/>
  <c r="E62" i="2"/>
  <c r="P60" i="2"/>
  <c r="O60" i="2"/>
  <c r="N60" i="2"/>
  <c r="M60" i="2"/>
  <c r="L60" i="2"/>
  <c r="K60" i="2"/>
  <c r="J60" i="2"/>
  <c r="I60" i="2"/>
  <c r="H60" i="2"/>
  <c r="G60" i="2"/>
  <c r="F60" i="2"/>
  <c r="E60" i="2"/>
  <c r="P59" i="2"/>
  <c r="O59" i="2"/>
  <c r="N59" i="2"/>
  <c r="M59" i="2"/>
  <c r="L59" i="2"/>
  <c r="K59" i="2"/>
  <c r="J59" i="2"/>
  <c r="I59" i="2"/>
  <c r="H59" i="2"/>
  <c r="G59" i="2"/>
  <c r="F59" i="2"/>
  <c r="E59" i="2"/>
  <c r="P58" i="2"/>
  <c r="O58" i="2"/>
  <c r="N58" i="2"/>
  <c r="M58" i="2"/>
  <c r="L58" i="2"/>
  <c r="K58" i="2"/>
  <c r="J58" i="2"/>
  <c r="I58" i="2"/>
  <c r="H58" i="2"/>
  <c r="G58" i="2"/>
  <c r="F58" i="2"/>
  <c r="E58" i="2"/>
  <c r="Q54" i="2"/>
  <c r="Q52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P19" i="2"/>
  <c r="O19" i="2"/>
  <c r="N19" i="2"/>
  <c r="M19" i="2"/>
  <c r="L19" i="2"/>
  <c r="K19" i="2"/>
  <c r="J19" i="2"/>
  <c r="I19" i="2"/>
  <c r="H19" i="2"/>
  <c r="G19" i="2"/>
  <c r="F19" i="2"/>
  <c r="E19" i="2"/>
  <c r="Q19" i="2" s="1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Q17" i="2" s="1"/>
  <c r="P14" i="2"/>
  <c r="O14" i="2"/>
  <c r="N14" i="2"/>
  <c r="M14" i="2"/>
  <c r="L14" i="2"/>
  <c r="K14" i="2"/>
  <c r="J14" i="2"/>
  <c r="I14" i="2"/>
  <c r="H14" i="2"/>
  <c r="G14" i="2"/>
  <c r="F14" i="2"/>
  <c r="E14" i="2"/>
  <c r="Q14" i="2" s="1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N12" i="2"/>
  <c r="N15" i="2" s="1"/>
  <c r="M12" i="2"/>
  <c r="L12" i="2"/>
  <c r="K12" i="2"/>
  <c r="J12" i="2"/>
  <c r="J15" i="2" s="1"/>
  <c r="I12" i="2"/>
  <c r="H12" i="2"/>
  <c r="G12" i="2"/>
  <c r="F12" i="2"/>
  <c r="F15" i="2" s="1"/>
  <c r="E12" i="2"/>
  <c r="P9" i="2"/>
  <c r="O9" i="2"/>
  <c r="N9" i="2"/>
  <c r="M9" i="2"/>
  <c r="L9" i="2"/>
  <c r="K9" i="2"/>
  <c r="J9" i="2"/>
  <c r="I9" i="2"/>
  <c r="H9" i="2"/>
  <c r="G9" i="2"/>
  <c r="F9" i="2"/>
  <c r="E9" i="2"/>
  <c r="Q9" i="2" s="1"/>
  <c r="P8" i="2"/>
  <c r="O8" i="2"/>
  <c r="N8" i="2"/>
  <c r="M8" i="2"/>
  <c r="L8" i="2"/>
  <c r="K8" i="2"/>
  <c r="J8" i="2"/>
  <c r="I8" i="2"/>
  <c r="H8" i="2"/>
  <c r="G8" i="2"/>
  <c r="F8" i="2"/>
  <c r="E8" i="2"/>
  <c r="P7" i="2"/>
  <c r="O7" i="2"/>
  <c r="N7" i="2"/>
  <c r="N10" i="2" s="1"/>
  <c r="M7" i="2"/>
  <c r="M10" i="2" s="1"/>
  <c r="L7" i="2"/>
  <c r="K7" i="2"/>
  <c r="J7" i="2"/>
  <c r="J10" i="2" s="1"/>
  <c r="I7" i="2"/>
  <c r="I10" i="2" s="1"/>
  <c r="H7" i="2"/>
  <c r="G7" i="2"/>
  <c r="F7" i="2"/>
  <c r="F10" i="2" s="1"/>
  <c r="E7" i="2"/>
  <c r="Q7" i="2" s="1"/>
  <c r="M44" i="2" l="1"/>
  <c r="I40" i="2"/>
  <c r="M40" i="2"/>
  <c r="F40" i="2"/>
  <c r="O50" i="2"/>
  <c r="G40" i="2"/>
  <c r="O40" i="2"/>
  <c r="G44" i="2"/>
  <c r="O44" i="2"/>
  <c r="O47" i="2"/>
  <c r="G48" i="2"/>
  <c r="O48" i="2"/>
  <c r="H40" i="2"/>
  <c r="P40" i="2"/>
  <c r="L43" i="2"/>
  <c r="H47" i="2"/>
  <c r="H48" i="2"/>
  <c r="P48" i="2"/>
  <c r="E43" i="2"/>
  <c r="J40" i="2"/>
  <c r="N40" i="2"/>
  <c r="F44" i="2"/>
  <c r="J44" i="2"/>
  <c r="N44" i="2"/>
  <c r="F47" i="2"/>
  <c r="N47" i="2"/>
  <c r="F48" i="2"/>
  <c r="Q8" i="2"/>
  <c r="G10" i="2"/>
  <c r="G39" i="2" s="1"/>
  <c r="K10" i="2"/>
  <c r="K40" i="2" s="1"/>
  <c r="O10" i="2"/>
  <c r="Q13" i="2"/>
  <c r="G15" i="2"/>
  <c r="G43" i="2" s="1"/>
  <c r="K15" i="2"/>
  <c r="K44" i="2" s="1"/>
  <c r="O15" i="2"/>
  <c r="O43" i="2" s="1"/>
  <c r="Q18" i="2"/>
  <c r="G20" i="2"/>
  <c r="G21" i="2" s="1"/>
  <c r="G50" i="2" s="1"/>
  <c r="K20" i="2"/>
  <c r="K21" i="2" s="1"/>
  <c r="K50" i="2" s="1"/>
  <c r="O20" i="2"/>
  <c r="O21" i="2" s="1"/>
  <c r="I39" i="2"/>
  <c r="M39" i="2"/>
  <c r="F43" i="2"/>
  <c r="J43" i="2"/>
  <c r="N43" i="2"/>
  <c r="H10" i="2"/>
  <c r="H39" i="2" s="1"/>
  <c r="L10" i="2"/>
  <c r="L40" i="2" s="1"/>
  <c r="P10" i="2"/>
  <c r="P39" i="2" s="1"/>
  <c r="H15" i="2"/>
  <c r="H44" i="2" s="1"/>
  <c r="L15" i="2"/>
  <c r="L44" i="2" s="1"/>
  <c r="P15" i="2"/>
  <c r="P43" i="2" s="1"/>
  <c r="H20" i="2"/>
  <c r="L20" i="2"/>
  <c r="P20" i="2"/>
  <c r="P47" i="2" s="1"/>
  <c r="F39" i="2"/>
  <c r="J39" i="2"/>
  <c r="N39" i="2"/>
  <c r="E10" i="2"/>
  <c r="E40" i="2" s="1"/>
  <c r="E15" i="2"/>
  <c r="E44" i="2" s="1"/>
  <c r="I15" i="2"/>
  <c r="I43" i="2" s="1"/>
  <c r="M15" i="2"/>
  <c r="M43" i="2" s="1"/>
  <c r="E20" i="2"/>
  <c r="E21" i="2" s="1"/>
  <c r="I20" i="2"/>
  <c r="I48" i="2" s="1"/>
  <c r="M20" i="2"/>
  <c r="M21" i="2" s="1"/>
  <c r="M50" i="2" s="1"/>
  <c r="K39" i="2"/>
  <c r="O39" i="2"/>
  <c r="E47" i="2"/>
  <c r="Q12" i="2"/>
  <c r="F20" i="2"/>
  <c r="F21" i="2" s="1"/>
  <c r="J20" i="2"/>
  <c r="J21" i="2" s="1"/>
  <c r="N20" i="2"/>
  <c r="N21" i="2" s="1"/>
  <c r="J41" i="2" l="1"/>
  <c r="J45" i="2"/>
  <c r="J50" i="2"/>
  <c r="L21" i="2"/>
  <c r="E39" i="2"/>
  <c r="E41" i="2" s="1"/>
  <c r="I44" i="2"/>
  <c r="P44" i="2"/>
  <c r="K47" i="2"/>
  <c r="E45" i="2"/>
  <c r="F41" i="2"/>
  <c r="F45" i="2"/>
  <c r="F49" i="2"/>
  <c r="F50" i="2"/>
  <c r="H21" i="2"/>
  <c r="O45" i="2"/>
  <c r="O49" i="2"/>
  <c r="O41" i="2"/>
  <c r="N48" i="2"/>
  <c r="N49" i="2" s="1"/>
  <c r="J47" i="2"/>
  <c r="J49" i="2" s="1"/>
  <c r="H43" i="2"/>
  <c r="K48" i="2"/>
  <c r="G47" i="2"/>
  <c r="E48" i="2"/>
  <c r="E49" i="2" s="1"/>
  <c r="Q15" i="2"/>
  <c r="Q44" i="2" s="1"/>
  <c r="M41" i="2"/>
  <c r="M45" i="2"/>
  <c r="K49" i="2"/>
  <c r="K41" i="2"/>
  <c r="J48" i="2"/>
  <c r="L47" i="2"/>
  <c r="L39" i="2"/>
  <c r="K43" i="2"/>
  <c r="K45" i="2" s="1"/>
  <c r="M47" i="2"/>
  <c r="M49" i="2" s="1"/>
  <c r="Q10" i="2"/>
  <c r="Q39" i="2" s="1"/>
  <c r="N41" i="2"/>
  <c r="N45" i="2"/>
  <c r="N50" i="2"/>
  <c r="I21" i="2"/>
  <c r="E50" i="2"/>
  <c r="P21" i="2"/>
  <c r="G45" i="2"/>
  <c r="G49" i="2"/>
  <c r="G41" i="2"/>
  <c r="I47" i="2"/>
  <c r="L48" i="2"/>
  <c r="M48" i="2"/>
  <c r="Q20" i="2"/>
  <c r="Q40" i="2" l="1"/>
  <c r="Q41" i="2" s="1"/>
  <c r="Q21" i="2"/>
  <c r="Q50" i="2" s="1"/>
  <c r="Q47" i="2"/>
  <c r="H49" i="2"/>
  <c r="H41" i="2"/>
  <c r="H45" i="2"/>
  <c r="H50" i="2"/>
  <c r="P49" i="2"/>
  <c r="P41" i="2"/>
  <c r="P45" i="2"/>
  <c r="P50" i="2"/>
  <c r="Q43" i="2"/>
  <c r="Q45" i="2" s="1"/>
  <c r="Q48" i="2"/>
  <c r="I41" i="2"/>
  <c r="I45" i="2"/>
  <c r="I49" i="2"/>
  <c r="I50" i="2"/>
  <c r="L49" i="2"/>
  <c r="L41" i="2"/>
  <c r="L45" i="2"/>
  <c r="L50" i="2"/>
  <c r="Q49" i="2" l="1"/>
</calcChain>
</file>

<file path=xl/sharedStrings.xml><?xml version="1.0" encoding="utf-8"?>
<sst xmlns="http://schemas.openxmlformats.org/spreadsheetml/2006/main" count="333" uniqueCount="46">
  <si>
    <t>City of Federal Way</t>
  </si>
  <si>
    <t>Franchise Waste Stream Summary</t>
  </si>
  <si>
    <t>Waste Stream (Tons Collected)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</si>
  <si>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</si>
  <si>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</si>
  <si>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</si>
  <si>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</si>
  <si>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</si>
  <si>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</si>
  <si>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</si>
  <si>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</si>
  <si>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</si>
  <si>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</si>
  <si>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</si>
  <si>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</si>
  <si>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Year-to-Date</t>
  </si>
  <si>
    <t xml:space="preserve"> Residential</t>
  </si>
  <si>
    <t xml:space="preserve">Recycling </t>
  </si>
  <si>
    <t xml:space="preserve">Organics </t>
  </si>
  <si>
    <t xml:space="preserve">Solid Waste </t>
  </si>
  <si>
    <t>Total</t>
  </si>
  <si>
    <t xml:space="preserve"> Multifamily</t>
  </si>
  <si>
    <t xml:space="preserve"> Commercial</t>
  </si>
  <si>
    <t xml:space="preserve"> Total Waste Stream</t>
  </si>
  <si>
    <t xml:space="preserve"> Participation Statistics</t>
  </si>
  <si>
    <t xml:space="preserve"> Residential Curbside Recycling </t>
  </si>
  <si>
    <t>Average Set-Out %</t>
  </si>
  <si>
    <t xml:space="preserve">Average Lbs. Per Set-out </t>
  </si>
  <si>
    <t xml:space="preserve"> Residential Organics </t>
  </si>
  <si>
    <t xml:space="preserve">Average Set-Out % </t>
  </si>
  <si>
    <t xml:space="preserve">Residential Solid Waste </t>
  </si>
  <si>
    <t>Average Lbs. Per Set-out</t>
  </si>
  <si>
    <t>Multifamily Recycling</t>
  </si>
  <si>
    <t>Commercial Recycling</t>
  </si>
  <si>
    <t xml:space="preserve"> Waste Stream Diversions</t>
  </si>
  <si>
    <t>Organics</t>
  </si>
  <si>
    <t xml:space="preserve"> Total Diversion</t>
  </si>
  <si>
    <t>Gallons of Used Motor Oil Collected</t>
  </si>
  <si>
    <t xml:space="preserve">Number of Bulky Items Collected </t>
  </si>
  <si>
    <t>Customer Counts</t>
  </si>
  <si>
    <t>Residential</t>
  </si>
  <si>
    <t>Solid Waste</t>
  </si>
  <si>
    <t>Recycling</t>
  </si>
  <si>
    <t>Multifamily</t>
  </si>
  <si>
    <t>Commercial</t>
  </si>
  <si>
    <t xml:space="preserve">City of Federal 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</si>
</sst>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2"/>
      <name val="Trebuchet MS"/>
      <family val="2"/>
    </font>
    <font>
      <i/>
      <sz val="12"/>
      <color rgb="FFFF0000"/>
      <name val="Trebuchet MS"/>
      <family val="2"/>
    </font>
    <font>
      <b/>
      <i/>
      <sz val="11"/>
      <name val="Trebuchet MS"/>
      <family val="2"/>
    </font>
    <font>
      <b/>
      <i/>
      <sz val="11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i/>
      <sz val="12"/>
      <name val="Trebuchet MS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AB800"/>
        <bgColor rgb="FF000000"/>
      </patternFill>
    </fill>
    <fill>
      <patternFill patternType="solid">
        <fgColor rgb="FFFECB00"/>
        <bgColor rgb="FF000000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auto="1"/>
      </right>
      <top style="dashed">
        <color auto="1"/>
      </top>
      <bottom style="dashed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2" applyFont="1" applyFill="1" applyBorder="1" applyAlignment="1"/>
    <xf numFmtId="0" fontId="4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2" xfId="2" applyFont="1" applyFill="1" applyBorder="1"/>
    <xf numFmtId="0" fontId="8" fillId="2" borderId="3" xfId="2" applyFont="1" applyFill="1" applyBorder="1"/>
    <xf numFmtId="0" fontId="5" fillId="0" borderId="4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8" fillId="0" borderId="5" xfId="2" applyFont="1" applyFill="1" applyBorder="1"/>
    <xf numFmtId="0" fontId="8" fillId="0" borderId="0" xfId="2" applyFont="1" applyFill="1" applyBorder="1"/>
    <xf numFmtId="0" fontId="8" fillId="0" borderId="6" xfId="2" applyFont="1" applyFill="1" applyBorder="1"/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3" fontId="4" fillId="0" borderId="14" xfId="2" applyNumberFormat="1" applyFont="1" applyFill="1" applyBorder="1" applyAlignment="1">
      <alignment horizontal="right"/>
    </xf>
    <xf numFmtId="3" fontId="4" fillId="0" borderId="15" xfId="2" applyNumberFormat="1" applyFont="1" applyFill="1" applyBorder="1" applyAlignment="1">
      <alignment horizontal="right"/>
    </xf>
    <xf numFmtId="3" fontId="4" fillId="0" borderId="16" xfId="2" applyNumberFormat="1" applyFont="1" applyFill="1" applyBorder="1" applyAlignment="1">
      <alignment horizontal="right"/>
    </xf>
    <xf numFmtId="3" fontId="4" fillId="2" borderId="17" xfId="1" applyNumberFormat="1" applyFont="1" applyFill="1" applyBorder="1" applyAlignment="1">
      <alignment horizontal="right"/>
    </xf>
    <xf numFmtId="0" fontId="4" fillId="0" borderId="18" xfId="2" applyFont="1" applyFill="1" applyBorder="1"/>
    <xf numFmtId="0" fontId="4" fillId="0" borderId="19" xfId="2" applyFont="1" applyFill="1" applyBorder="1"/>
    <xf numFmtId="3" fontId="4" fillId="2" borderId="20" xfId="1" applyNumberFormat="1" applyFont="1" applyFill="1" applyBorder="1" applyAlignment="1">
      <alignment horizontal="right"/>
    </xf>
    <xf numFmtId="0" fontId="5" fillId="0" borderId="5" xfId="2" applyFont="1" applyFill="1" applyBorder="1"/>
    <xf numFmtId="0" fontId="8" fillId="0" borderId="0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3" fontId="5" fillId="0" borderId="21" xfId="1" applyNumberFormat="1" applyFont="1" applyFill="1" applyBorder="1" applyAlignment="1">
      <alignment horizontal="right"/>
    </xf>
    <xf numFmtId="3" fontId="5" fillId="0" borderId="22" xfId="1" applyNumberFormat="1" applyFont="1" applyFill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3" fontId="5" fillId="2" borderId="24" xfId="1" applyNumberFormat="1" applyFont="1" applyFill="1" applyBorder="1" applyAlignment="1">
      <alignment horizontal="right"/>
    </xf>
    <xf numFmtId="0" fontId="5" fillId="0" borderId="0" xfId="2" applyFont="1" applyFill="1" applyBorder="1"/>
    <xf numFmtId="4" fontId="4" fillId="0" borderId="25" xfId="1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right"/>
    </xf>
    <xf numFmtId="4" fontId="4" fillId="0" borderId="26" xfId="1" applyNumberFormat="1" applyFont="1" applyFill="1" applyBorder="1" applyAlignment="1">
      <alignment horizontal="right"/>
    </xf>
    <xf numFmtId="4" fontId="5" fillId="2" borderId="11" xfId="1" applyNumberFormat="1" applyFont="1" applyFill="1" applyBorder="1" applyAlignment="1">
      <alignment horizontal="right"/>
    </xf>
    <xf numFmtId="0" fontId="4" fillId="0" borderId="27" xfId="2" applyFont="1" applyFill="1" applyBorder="1"/>
    <xf numFmtId="0" fontId="4" fillId="0" borderId="28" xfId="2" applyFont="1" applyFill="1" applyBorder="1"/>
    <xf numFmtId="3" fontId="4" fillId="0" borderId="25" xfId="2" applyNumberFormat="1" applyFont="1" applyFill="1" applyBorder="1" applyAlignment="1">
      <alignment horizontal="right"/>
    </xf>
    <xf numFmtId="3" fontId="4" fillId="0" borderId="7" xfId="2" applyNumberFormat="1" applyFont="1" applyFill="1" applyBorder="1" applyAlignment="1">
      <alignment horizontal="right"/>
    </xf>
    <xf numFmtId="3" fontId="4" fillId="0" borderId="26" xfId="2" applyNumberFormat="1" applyFont="1" applyFill="1" applyBorder="1" applyAlignment="1">
      <alignment horizontal="right"/>
    </xf>
    <xf numFmtId="0" fontId="9" fillId="0" borderId="29" xfId="2" applyFont="1" applyFill="1" applyBorder="1" applyAlignment="1">
      <alignment horizontal="left"/>
    </xf>
    <xf numFmtId="0" fontId="9" fillId="0" borderId="30" xfId="2" applyFont="1" applyFill="1" applyBorder="1" applyAlignment="1">
      <alignment horizontal="left"/>
    </xf>
    <xf numFmtId="0" fontId="10" fillId="0" borderId="31" xfId="2" applyFont="1" applyFill="1" applyBorder="1"/>
    <xf numFmtId="3" fontId="11" fillId="3" borderId="32" xfId="1" applyNumberFormat="1" applyFont="1" applyFill="1" applyBorder="1" applyAlignment="1">
      <alignment horizontal="right"/>
    </xf>
    <xf numFmtId="3" fontId="11" fillId="3" borderId="33" xfId="1" applyNumberFormat="1" applyFont="1" applyFill="1" applyBorder="1" applyAlignment="1">
      <alignment horizontal="right"/>
    </xf>
    <xf numFmtId="3" fontId="11" fillId="3" borderId="34" xfId="1" applyNumberFormat="1" applyFont="1" applyFill="1" applyBorder="1" applyAlignment="1">
      <alignment horizontal="right"/>
    </xf>
    <xf numFmtId="3" fontId="11" fillId="3" borderId="4" xfId="1" applyNumberFormat="1" applyFont="1" applyFill="1" applyBorder="1" applyAlignment="1">
      <alignment horizontal="right"/>
    </xf>
    <xf numFmtId="0" fontId="4" fillId="0" borderId="2" xfId="2" applyFont="1" applyFill="1" applyBorder="1"/>
    <xf numFmtId="0" fontId="4" fillId="0" borderId="35" xfId="2" applyFont="1" applyFill="1" applyBorder="1" applyAlignment="1">
      <alignment horizontal="center"/>
    </xf>
    <xf numFmtId="0" fontId="5" fillId="0" borderId="35" xfId="2" applyFont="1" applyFill="1" applyBorder="1" applyAlignment="1">
      <alignment horizontal="center"/>
    </xf>
    <xf numFmtId="0" fontId="8" fillId="0" borderId="36" xfId="2" applyFont="1" applyFill="1" applyBorder="1"/>
    <xf numFmtId="0" fontId="8" fillId="0" borderId="37" xfId="2" applyFont="1" applyFill="1" applyBorder="1"/>
    <xf numFmtId="0" fontId="4" fillId="0" borderId="38" xfId="2" applyFont="1" applyFill="1" applyBorder="1" applyAlignment="1">
      <alignment horizontal="center"/>
    </xf>
    <xf numFmtId="0" fontId="4" fillId="0" borderId="39" xfId="2" applyFont="1" applyFill="1" applyBorder="1" applyAlignment="1">
      <alignment horizontal="center"/>
    </xf>
    <xf numFmtId="0" fontId="4" fillId="0" borderId="40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164" fontId="4" fillId="0" borderId="14" xfId="2" applyNumberFormat="1" applyFont="1" applyFill="1" applyBorder="1" applyAlignment="1">
      <alignment horizontal="right"/>
    </xf>
    <xf numFmtId="164" fontId="4" fillId="0" borderId="15" xfId="2" applyNumberFormat="1" applyFont="1" applyFill="1" applyBorder="1" applyAlignment="1">
      <alignment horizontal="right"/>
    </xf>
    <xf numFmtId="164" fontId="4" fillId="0" borderId="16" xfId="2" applyNumberFormat="1" applyFont="1" applyFill="1" applyBorder="1" applyAlignment="1">
      <alignment horizontal="right"/>
    </xf>
    <xf numFmtId="164" fontId="5" fillId="2" borderId="17" xfId="2" applyNumberFormat="1" applyFont="1" applyFill="1" applyBorder="1" applyAlignment="1">
      <alignment horizontal="right"/>
    </xf>
    <xf numFmtId="37" fontId="4" fillId="0" borderId="14" xfId="1" applyNumberFormat="1" applyFont="1" applyFill="1" applyBorder="1" applyAlignment="1">
      <alignment horizontal="right"/>
    </xf>
    <xf numFmtId="37" fontId="4" fillId="0" borderId="15" xfId="1" applyNumberFormat="1" applyFont="1" applyFill="1" applyBorder="1" applyAlignment="1">
      <alignment horizontal="right"/>
    </xf>
    <xf numFmtId="37" fontId="4" fillId="0" borderId="16" xfId="1" applyNumberFormat="1" applyFont="1" applyFill="1" applyBorder="1" applyAlignment="1">
      <alignment horizontal="right"/>
    </xf>
    <xf numFmtId="37" fontId="5" fillId="2" borderId="17" xfId="2" applyNumberFormat="1" applyFont="1" applyFill="1" applyBorder="1" applyAlignment="1">
      <alignment horizontal="right"/>
    </xf>
    <xf numFmtId="0" fontId="4" fillId="0" borderId="25" xfId="2" applyFont="1" applyFill="1" applyBorder="1" applyAlignment="1">
      <alignment horizontal="right"/>
    </xf>
    <xf numFmtId="0" fontId="4" fillId="0" borderId="7" xfId="2" applyFont="1" applyFill="1" applyBorder="1" applyAlignment="1">
      <alignment horizontal="right"/>
    </xf>
    <xf numFmtId="0" fontId="4" fillId="0" borderId="26" xfId="2" applyFont="1" applyFill="1" applyBorder="1" applyAlignment="1">
      <alignment horizontal="right"/>
    </xf>
    <xf numFmtId="0" fontId="5" fillId="2" borderId="42" xfId="2" applyFont="1" applyFill="1" applyBorder="1" applyAlignment="1">
      <alignment horizontal="right"/>
    </xf>
    <xf numFmtId="0" fontId="4" fillId="0" borderId="6" xfId="2" applyFont="1" applyFill="1" applyBorder="1"/>
    <xf numFmtId="37" fontId="4" fillId="0" borderId="25" xfId="1" applyNumberFormat="1" applyFont="1" applyFill="1" applyBorder="1" applyAlignment="1">
      <alignment horizontal="right"/>
    </xf>
    <xf numFmtId="37" fontId="4" fillId="0" borderId="7" xfId="1" applyNumberFormat="1" applyFont="1" applyFill="1" applyBorder="1" applyAlignment="1">
      <alignment horizontal="right"/>
    </xf>
    <xf numFmtId="37" fontId="4" fillId="0" borderId="26" xfId="1" applyNumberFormat="1" applyFont="1" applyFill="1" applyBorder="1" applyAlignment="1">
      <alignment horizontal="right"/>
    </xf>
    <xf numFmtId="37" fontId="5" fillId="2" borderId="43" xfId="1" applyNumberFormat="1" applyFont="1" applyFill="1" applyBorder="1" applyAlignment="1">
      <alignment horizontal="right"/>
    </xf>
    <xf numFmtId="37" fontId="4" fillId="0" borderId="32" xfId="1" applyNumberFormat="1" applyFont="1" applyFill="1" applyBorder="1" applyAlignment="1">
      <alignment horizontal="right"/>
    </xf>
    <xf numFmtId="37" fontId="4" fillId="0" borderId="33" xfId="1" applyNumberFormat="1" applyFont="1" applyFill="1" applyBorder="1" applyAlignment="1">
      <alignment horizontal="right"/>
    </xf>
    <xf numFmtId="37" fontId="4" fillId="0" borderId="34" xfId="1" applyNumberFormat="1" applyFont="1" applyFill="1" applyBorder="1" applyAlignment="1">
      <alignment horizontal="right"/>
    </xf>
    <xf numFmtId="0" fontId="4" fillId="0" borderId="35" xfId="2" applyFont="1" applyFill="1" applyBorder="1"/>
    <xf numFmtId="39" fontId="4" fillId="0" borderId="35" xfId="1" applyNumberFormat="1" applyFont="1" applyFill="1" applyBorder="1" applyAlignment="1">
      <alignment horizontal="right"/>
    </xf>
    <xf numFmtId="39" fontId="5" fillId="0" borderId="35" xfId="1" applyNumberFormat="1" applyFont="1" applyFill="1" applyBorder="1" applyAlignment="1">
      <alignment horizontal="right"/>
    </xf>
    <xf numFmtId="0" fontId="5" fillId="0" borderId="40" xfId="2" applyFont="1" applyFill="1" applyBorder="1"/>
    <xf numFmtId="0" fontId="4" fillId="0" borderId="40" xfId="2" applyFont="1" applyFill="1" applyBorder="1"/>
    <xf numFmtId="0" fontId="4" fillId="0" borderId="39" xfId="2" applyFont="1" applyFill="1" applyBorder="1"/>
    <xf numFmtId="0" fontId="4" fillId="0" borderId="44" xfId="2" applyFont="1" applyFill="1" applyBorder="1"/>
    <xf numFmtId="164" fontId="4" fillId="0" borderId="38" xfId="3" applyNumberFormat="1" applyFont="1" applyFill="1" applyBorder="1" applyAlignment="1">
      <alignment horizontal="right"/>
    </xf>
    <xf numFmtId="164" fontId="4" fillId="0" borderId="40" xfId="3" applyNumberFormat="1" applyFont="1" applyFill="1" applyBorder="1" applyAlignment="1">
      <alignment horizontal="right"/>
    </xf>
    <xf numFmtId="164" fontId="4" fillId="0" borderId="41" xfId="3" applyNumberFormat="1" applyFont="1" applyFill="1" applyBorder="1" applyAlignment="1">
      <alignment horizontal="right"/>
    </xf>
    <xf numFmtId="164" fontId="5" fillId="2" borderId="45" xfId="3" applyNumberFormat="1" applyFont="1" applyFill="1" applyBorder="1" applyAlignment="1">
      <alignment horizontal="right"/>
    </xf>
    <xf numFmtId="164" fontId="4" fillId="0" borderId="0" xfId="2" applyNumberFormat="1" applyFont="1" applyFill="1" applyBorder="1"/>
    <xf numFmtId="0" fontId="5" fillId="0" borderId="46" xfId="2" applyFont="1" applyFill="1" applyBorder="1"/>
    <xf numFmtId="0" fontId="4" fillId="0" borderId="46" xfId="2" applyFont="1" applyFill="1" applyBorder="1"/>
    <xf numFmtId="0" fontId="4" fillId="0" borderId="47" xfId="2" applyFont="1" applyFill="1" applyBorder="1"/>
    <xf numFmtId="0" fontId="4" fillId="0" borderId="48" xfId="2" applyFont="1" applyFill="1" applyBorder="1"/>
    <xf numFmtId="164" fontId="4" fillId="0" borderId="49" xfId="3" applyNumberFormat="1" applyFont="1" applyFill="1" applyBorder="1" applyAlignment="1">
      <alignment horizontal="right"/>
    </xf>
    <xf numFmtId="164" fontId="4" fillId="0" borderId="46" xfId="3" applyNumberFormat="1" applyFont="1" applyFill="1" applyBorder="1" applyAlignment="1">
      <alignment horizontal="right"/>
    </xf>
    <xf numFmtId="164" fontId="4" fillId="0" borderId="50" xfId="3" applyNumberFormat="1" applyFont="1" applyFill="1" applyBorder="1" applyAlignment="1">
      <alignment horizontal="right"/>
    </xf>
    <xf numFmtId="164" fontId="5" fillId="2" borderId="51" xfId="3" applyNumberFormat="1" applyFont="1" applyFill="1" applyBorder="1" applyAlignment="1">
      <alignment horizontal="right"/>
    </xf>
    <xf numFmtId="0" fontId="4" fillId="0" borderId="3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37" xfId="2" applyFont="1" applyFill="1" applyBorder="1"/>
    <xf numFmtId="164" fontId="4" fillId="2" borderId="17" xfId="2" applyNumberFormat="1" applyFont="1" applyFill="1" applyBorder="1" applyAlignment="1">
      <alignment horizontal="right"/>
    </xf>
    <xf numFmtId="164" fontId="4" fillId="0" borderId="25" xfId="2" applyNumberFormat="1" applyFont="1" applyFill="1" applyBorder="1" applyAlignment="1">
      <alignment horizontal="right"/>
    </xf>
    <xf numFmtId="164" fontId="4" fillId="0" borderId="7" xfId="2" applyNumberFormat="1" applyFont="1" applyFill="1" applyBorder="1" applyAlignment="1">
      <alignment horizontal="right"/>
    </xf>
    <xf numFmtId="164" fontId="4" fillId="0" borderId="26" xfId="2" applyNumberFormat="1" applyFont="1" applyFill="1" applyBorder="1" applyAlignment="1">
      <alignment horizontal="right"/>
    </xf>
    <xf numFmtId="164" fontId="4" fillId="2" borderId="20" xfId="2" applyNumberFormat="1" applyFont="1" applyFill="1" applyBorder="1" applyAlignment="1">
      <alignment horizontal="right"/>
    </xf>
    <xf numFmtId="0" fontId="5" fillId="0" borderId="6" xfId="2" applyFont="1" applyFill="1" applyBorder="1"/>
    <xf numFmtId="164" fontId="5" fillId="0" borderId="21" xfId="2" applyNumberFormat="1" applyFont="1" applyFill="1" applyBorder="1" applyAlignment="1">
      <alignment horizontal="right"/>
    </xf>
    <xf numFmtId="164" fontId="5" fillId="0" borderId="22" xfId="2" applyNumberFormat="1" applyFont="1" applyFill="1" applyBorder="1" applyAlignment="1">
      <alignment horizontal="right"/>
    </xf>
    <xf numFmtId="164" fontId="5" fillId="0" borderId="23" xfId="2" applyNumberFormat="1" applyFont="1" applyFill="1" applyBorder="1" applyAlignment="1">
      <alignment horizontal="right"/>
    </xf>
    <xf numFmtId="164" fontId="5" fillId="2" borderId="24" xfId="2" applyNumberFormat="1" applyFont="1" applyFill="1" applyBorder="1" applyAlignment="1">
      <alignment horizontal="right"/>
    </xf>
    <xf numFmtId="0" fontId="8" fillId="0" borderId="35" xfId="2" applyFont="1" applyFill="1" applyBorder="1"/>
    <xf numFmtId="164" fontId="4" fillId="0" borderId="52" xfId="2" applyNumberFormat="1" applyFont="1" applyFill="1" applyBorder="1" applyAlignment="1">
      <alignment horizontal="right"/>
    </xf>
    <xf numFmtId="164" fontId="4" fillId="0" borderId="9" xfId="2" applyNumberFormat="1" applyFont="1" applyFill="1" applyBorder="1" applyAlignment="1">
      <alignment horizontal="right"/>
    </xf>
    <xf numFmtId="164" fontId="4" fillId="0" borderId="10" xfId="2" applyNumberFormat="1" applyFont="1" applyFill="1" applyBorder="1" applyAlignment="1">
      <alignment horizontal="right"/>
    </xf>
    <xf numFmtId="164" fontId="5" fillId="2" borderId="11" xfId="2" applyNumberFormat="1" applyFont="1" applyFill="1" applyBorder="1" applyAlignment="1">
      <alignment horizontal="right"/>
    </xf>
    <xf numFmtId="164" fontId="4" fillId="2" borderId="42" xfId="2" applyNumberFormat="1" applyFont="1" applyFill="1" applyBorder="1" applyAlignment="1">
      <alignment horizontal="right"/>
    </xf>
    <xf numFmtId="0" fontId="9" fillId="0" borderId="1" xfId="2" applyFont="1" applyFill="1" applyBorder="1"/>
    <xf numFmtId="0" fontId="9" fillId="0" borderId="2" xfId="2" applyFont="1" applyFill="1" applyBorder="1"/>
    <xf numFmtId="0" fontId="10" fillId="0" borderId="3" xfId="2" applyFont="1" applyFill="1" applyBorder="1"/>
    <xf numFmtId="164" fontId="11" fillId="3" borderId="53" xfId="2" applyNumberFormat="1" applyFont="1" applyFill="1" applyBorder="1" applyAlignment="1">
      <alignment horizontal="right"/>
    </xf>
    <xf numFmtId="164" fontId="11" fillId="3" borderId="54" xfId="2" applyNumberFormat="1" applyFont="1" applyFill="1" applyBorder="1" applyAlignment="1">
      <alignment horizontal="right"/>
    </xf>
    <xf numFmtId="164" fontId="11" fillId="3" borderId="55" xfId="2" applyNumberFormat="1" applyFont="1" applyFill="1" applyBorder="1" applyAlignment="1">
      <alignment horizontal="right"/>
    </xf>
    <xf numFmtId="164" fontId="11" fillId="3" borderId="4" xfId="2" applyNumberFormat="1" applyFont="1" applyFill="1" applyBorder="1" applyAlignment="1">
      <alignment horizontal="right"/>
    </xf>
    <xf numFmtId="0" fontId="4" fillId="0" borderId="56" xfId="2" applyFont="1" applyFill="1" applyBorder="1" applyAlignment="1">
      <alignment horizontal="right"/>
    </xf>
    <xf numFmtId="0" fontId="4" fillId="0" borderId="57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12" fillId="0" borderId="36" xfId="0" applyFont="1" applyFill="1" applyBorder="1"/>
    <xf numFmtId="0" fontId="4" fillId="0" borderId="35" xfId="0" applyFont="1" applyFill="1" applyBorder="1"/>
    <xf numFmtId="0" fontId="4" fillId="0" borderId="52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5" xfId="0" applyFont="1" applyFill="1" applyBorder="1"/>
    <xf numFmtId="0" fontId="4" fillId="0" borderId="12" xfId="0" applyFont="1" applyFill="1" applyBorder="1"/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58" xfId="0" applyFont="1" applyFill="1" applyBorder="1"/>
    <xf numFmtId="3" fontId="4" fillId="0" borderId="59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0" fontId="5" fillId="0" borderId="29" xfId="0" applyFont="1" applyFill="1" applyBorder="1"/>
    <xf numFmtId="0" fontId="4" fillId="0" borderId="48" xfId="0" applyFont="1" applyFill="1" applyBorder="1"/>
    <xf numFmtId="3" fontId="4" fillId="0" borderId="49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165" fontId="4" fillId="0" borderId="52" xfId="1" applyNumberFormat="1" applyFont="1" applyFill="1" applyBorder="1"/>
    <xf numFmtId="165" fontId="4" fillId="0" borderId="9" xfId="1" applyNumberFormat="1" applyFont="1" applyFill="1" applyBorder="1"/>
    <xf numFmtId="165" fontId="4" fillId="0" borderId="10" xfId="1" applyNumberFormat="1" applyFont="1" applyFill="1" applyBorder="1"/>
    <xf numFmtId="165" fontId="4" fillId="0" borderId="0" xfId="1" applyNumberFormat="1" applyFont="1" applyFill="1" applyBorder="1"/>
    <xf numFmtId="0" fontId="3" fillId="0" borderId="0" xfId="0" applyFont="1" applyFill="1" applyBorder="1"/>
    <xf numFmtId="49" fontId="3" fillId="0" borderId="0" xfId="2" applyNumberFormat="1" applyFont="1" applyFill="1" applyBorder="1" applyAlignment="1"/>
    <xf numFmtId="49" fontId="4" fillId="0" borderId="0" xfId="2" applyNumberFormat="1" applyFont="1" applyFill="1" applyBorder="1"/>
    <xf numFmtId="3" fontId="4" fillId="0" borderId="0" xfId="2" applyNumberFormat="1" applyFont="1" applyFill="1" applyBorder="1"/>
    <xf numFmtId="0" fontId="13" fillId="0" borderId="0" xfId="0" applyFont="1" applyFill="1" applyBorder="1"/>
    <xf numFmtId="0" fontId="14" fillId="0" borderId="0" xfId="4" applyFont="1" applyFill="1" applyBorder="1"/>
    <xf numFmtId="3" fontId="4" fillId="2" borderId="17" xfId="5" applyNumberFormat="1" applyFont="1" applyFill="1" applyBorder="1" applyAlignment="1">
      <alignment horizontal="right"/>
    </xf>
    <xf numFmtId="3" fontId="5" fillId="0" borderId="21" xfId="5" applyNumberFormat="1" applyFont="1" applyFill="1" applyBorder="1" applyAlignment="1">
      <alignment horizontal="right"/>
    </xf>
    <xf numFmtId="3" fontId="5" fillId="0" borderId="22" xfId="5" applyNumberFormat="1" applyFont="1" applyFill="1" applyBorder="1" applyAlignment="1">
      <alignment horizontal="right"/>
    </xf>
    <xf numFmtId="3" fontId="5" fillId="0" borderId="23" xfId="5" applyNumberFormat="1" applyFont="1" applyFill="1" applyBorder="1" applyAlignment="1">
      <alignment horizontal="right"/>
    </xf>
    <xf numFmtId="3" fontId="5" fillId="2" borderId="24" xfId="5" applyNumberFormat="1" applyFont="1" applyFill="1" applyBorder="1" applyAlignment="1">
      <alignment horizontal="right"/>
    </xf>
    <xf numFmtId="4" fontId="4" fillId="0" borderId="25" xfId="5" applyNumberFormat="1" applyFont="1" applyFill="1" applyBorder="1" applyAlignment="1">
      <alignment horizontal="right"/>
    </xf>
    <xf numFmtId="4" fontId="4" fillId="0" borderId="7" xfId="5" applyNumberFormat="1" applyFont="1" applyFill="1" applyBorder="1" applyAlignment="1">
      <alignment horizontal="right"/>
    </xf>
    <xf numFmtId="4" fontId="4" fillId="0" borderId="26" xfId="5" applyNumberFormat="1" applyFont="1" applyFill="1" applyBorder="1" applyAlignment="1">
      <alignment horizontal="right"/>
    </xf>
    <xf numFmtId="4" fontId="5" fillId="2" borderId="11" xfId="5" applyNumberFormat="1" applyFont="1" applyFill="1" applyBorder="1" applyAlignment="1">
      <alignment horizontal="right"/>
    </xf>
    <xf numFmtId="3" fontId="11" fillId="3" borderId="32" xfId="5" applyNumberFormat="1" applyFont="1" applyFill="1" applyBorder="1" applyAlignment="1">
      <alignment horizontal="right"/>
    </xf>
    <xf numFmtId="3" fontId="11" fillId="3" borderId="33" xfId="5" applyNumberFormat="1" applyFont="1" applyFill="1" applyBorder="1" applyAlignment="1">
      <alignment horizontal="right"/>
    </xf>
    <xf numFmtId="3" fontId="11" fillId="3" borderId="34" xfId="5" applyNumberFormat="1" applyFont="1" applyFill="1" applyBorder="1" applyAlignment="1">
      <alignment horizontal="right"/>
    </xf>
    <xf numFmtId="3" fontId="11" fillId="3" borderId="4" xfId="5" applyNumberFormat="1" applyFont="1" applyFill="1" applyBorder="1" applyAlignment="1">
      <alignment horizontal="right"/>
    </xf>
    <xf numFmtId="37" fontId="4" fillId="0" borderId="14" xfId="5" applyNumberFormat="1" applyFont="1" applyFill="1" applyBorder="1" applyAlignment="1">
      <alignment horizontal="right"/>
    </xf>
    <xf numFmtId="37" fontId="4" fillId="0" borderId="15" xfId="5" applyNumberFormat="1" applyFont="1" applyFill="1" applyBorder="1" applyAlignment="1">
      <alignment horizontal="right"/>
    </xf>
    <xf numFmtId="37" fontId="4" fillId="0" borderId="16" xfId="5" applyNumberFormat="1" applyFont="1" applyFill="1" applyBorder="1" applyAlignment="1">
      <alignment horizontal="right"/>
    </xf>
    <xf numFmtId="37" fontId="4" fillId="0" borderId="25" xfId="5" applyNumberFormat="1" applyFont="1" applyFill="1" applyBorder="1" applyAlignment="1">
      <alignment horizontal="right"/>
    </xf>
    <xf numFmtId="37" fontId="4" fillId="0" borderId="7" xfId="5" applyNumberFormat="1" applyFont="1" applyFill="1" applyBorder="1" applyAlignment="1">
      <alignment horizontal="right"/>
    </xf>
    <xf numFmtId="37" fontId="4" fillId="0" borderId="26" xfId="5" applyNumberFormat="1" applyFont="1" applyFill="1" applyBorder="1" applyAlignment="1">
      <alignment horizontal="right"/>
    </xf>
    <xf numFmtId="37" fontId="5" fillId="2" borderId="43" xfId="5" applyNumberFormat="1" applyFont="1" applyFill="1" applyBorder="1" applyAlignment="1">
      <alignment horizontal="right"/>
    </xf>
    <xf numFmtId="37" fontId="4" fillId="0" borderId="32" xfId="5" applyNumberFormat="1" applyFont="1" applyFill="1" applyBorder="1" applyAlignment="1">
      <alignment horizontal="right"/>
    </xf>
    <xf numFmtId="37" fontId="4" fillId="0" borderId="33" xfId="5" applyNumberFormat="1" applyFont="1" applyFill="1" applyBorder="1" applyAlignment="1">
      <alignment horizontal="right"/>
    </xf>
    <xf numFmtId="37" fontId="4" fillId="0" borderId="34" xfId="5" applyNumberFormat="1" applyFont="1" applyFill="1" applyBorder="1" applyAlignment="1">
      <alignment horizontal="right"/>
    </xf>
    <xf numFmtId="39" fontId="4" fillId="0" borderId="35" xfId="5" applyNumberFormat="1" applyFont="1" applyFill="1" applyBorder="1" applyAlignment="1">
      <alignment horizontal="right"/>
    </xf>
    <xf numFmtId="39" fontId="5" fillId="0" borderId="35" xfId="5" applyNumberFormat="1" applyFont="1" applyFill="1" applyBorder="1" applyAlignment="1">
      <alignment horizontal="right"/>
    </xf>
    <xf numFmtId="0" fontId="4" fillId="0" borderId="9" xfId="2" applyFont="1" applyFill="1" applyBorder="1"/>
    <xf numFmtId="0" fontId="4" fillId="0" borderId="10" xfId="2" applyFont="1" applyFill="1" applyBorder="1"/>
    <xf numFmtId="3" fontId="4" fillId="0" borderId="15" xfId="2" applyNumberFormat="1" applyFont="1" applyFill="1" applyBorder="1" applyAlignment="1">
      <alignment horizontal="center"/>
    </xf>
    <xf numFmtId="3" fontId="4" fillId="0" borderId="16" xfId="2" applyNumberFormat="1" applyFont="1" applyFill="1" applyBorder="1" applyAlignment="1">
      <alignment horizontal="center"/>
    </xf>
    <xf numFmtId="3" fontId="4" fillId="0" borderId="60" xfId="2" applyNumberFormat="1" applyFont="1" applyFill="1" applyBorder="1" applyAlignment="1">
      <alignment horizontal="center"/>
    </xf>
    <xf numFmtId="3" fontId="4" fillId="0" borderId="61" xfId="2" applyNumberFormat="1" applyFont="1" applyFill="1" applyBorder="1" applyAlignment="1">
      <alignment horizontal="center"/>
    </xf>
    <xf numFmtId="3" fontId="4" fillId="0" borderId="46" xfId="2" applyNumberFormat="1" applyFont="1" applyFill="1" applyBorder="1" applyAlignment="1">
      <alignment horizontal="center"/>
    </xf>
    <xf numFmtId="3" fontId="4" fillId="0" borderId="50" xfId="2" applyNumberFormat="1" applyFont="1" applyFill="1" applyBorder="1" applyAlignment="1">
      <alignment horizontal="center"/>
    </xf>
    <xf numFmtId="165" fontId="4" fillId="0" borderId="52" xfId="5" applyNumberFormat="1" applyFont="1" applyFill="1" applyBorder="1"/>
    <xf numFmtId="165" fontId="4" fillId="0" borderId="9" xfId="5" applyNumberFormat="1" applyFont="1" applyFill="1" applyBorder="1"/>
    <xf numFmtId="165" fontId="4" fillId="0" borderId="10" xfId="5" applyNumberFormat="1" applyFont="1" applyFill="1" applyBorder="1"/>
    <xf numFmtId="165" fontId="4" fillId="0" borderId="0" xfId="5" applyNumberFormat="1" applyFont="1" applyFill="1" applyBorder="1"/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</cellXfs>
  <cellStyles count="6">
    <cellStyle name="Comma" xfId="1" builtinId="3"/>
    <cellStyle name="Comma 2" xfId="5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R/WM/reports/2017%20WM%20Reports/2017%20Federal%20Way%20Waste%20Stream%20Summary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%20Sector/Contract%20Compliance/Reporting/Customer%20Counts/Cust%20Counts%20RST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WR/WM/reports/2016%20WM%20Reports/2016%20Federal%20Way%20Waste%20Stream%20Summary%20Calcula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%20Sector/Contract%20Compliance/Reporting/Customer%20Counts/Cust%20Counts%20R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nage"/>
      <sheetName val="Recycle Formula New"/>
      <sheetName val="Average Market Prices"/>
      <sheetName val="Roll-Off"/>
    </sheetNames>
    <sheetDataSet>
      <sheetData sheetId="0" refreshError="1">
        <row r="10">
          <cell r="E10">
            <v>488.76780542172492</v>
          </cell>
          <cell r="F10">
            <v>384.53650446701795</v>
          </cell>
          <cell r="G10">
            <v>470.23026300594211</v>
          </cell>
          <cell r="H10">
            <v>408.69905981421471</v>
          </cell>
          <cell r="I10">
            <v>465.51751819904894</v>
          </cell>
          <cell r="J10">
            <v>452.9251293996349</v>
          </cell>
          <cell r="K10">
            <v>398.56780280731618</v>
          </cell>
          <cell r="L10">
            <v>452.99665483552963</v>
          </cell>
          <cell r="M10">
            <v>392.38835213519633</v>
          </cell>
          <cell r="N10">
            <v>406.2207773020491</v>
          </cell>
          <cell r="O10">
            <v>442.74219146091491</v>
          </cell>
          <cell r="P10">
            <v>476.17014985810965</v>
          </cell>
        </row>
        <row r="11">
          <cell r="E11">
            <v>292.0423977188766</v>
          </cell>
          <cell r="F11">
            <v>331.75353824533522</v>
          </cell>
          <cell r="G11">
            <v>500.54440560657531</v>
          </cell>
          <cell r="H11">
            <v>930.19965411536396</v>
          </cell>
          <cell r="I11">
            <v>1359.0359937250614</v>
          </cell>
          <cell r="J11">
            <v>1104.7846048809588</v>
          </cell>
          <cell r="K11">
            <v>713.27642255555838</v>
          </cell>
          <cell r="L11">
            <v>641.09135144948959</v>
          </cell>
          <cell r="M11">
            <v>533.03608330804855</v>
          </cell>
          <cell r="N11">
            <v>602.49326223693788</v>
          </cell>
          <cell r="O11">
            <v>805.55696456320584</v>
          </cell>
          <cell r="P11">
            <v>495.19426859915257</v>
          </cell>
        </row>
        <row r="12">
          <cell r="E12">
            <v>943.12532706931233</v>
          </cell>
          <cell r="F12">
            <v>852.00298056565225</v>
          </cell>
          <cell r="G12">
            <v>974.54045798629522</v>
          </cell>
          <cell r="H12">
            <v>880.76514068618417</v>
          </cell>
          <cell r="I12">
            <v>1067.4252988435328</v>
          </cell>
          <cell r="J12">
            <v>1029.1555207073689</v>
          </cell>
          <cell r="K12">
            <v>976.60823624581099</v>
          </cell>
          <cell r="L12">
            <v>1007.7584445551038</v>
          </cell>
          <cell r="M12">
            <v>938.03548322618008</v>
          </cell>
          <cell r="N12">
            <v>939.22219568490982</v>
          </cell>
          <cell r="O12">
            <v>976.5221899189055</v>
          </cell>
          <cell r="P12">
            <v>941.47839672118425</v>
          </cell>
        </row>
        <row r="15">
          <cell r="E15">
            <v>136.53996706753969</v>
          </cell>
          <cell r="F15">
            <v>134.22848409414291</v>
          </cell>
          <cell r="G15">
            <v>162.37320662289858</v>
          </cell>
          <cell r="H15">
            <v>147.50624323636293</v>
          </cell>
          <cell r="I15">
            <v>150.36584277451038</v>
          </cell>
          <cell r="J15">
            <v>165.95744640380144</v>
          </cell>
          <cell r="K15">
            <v>134.22439062595367</v>
          </cell>
          <cell r="L15">
            <v>139.75778099149466</v>
          </cell>
          <cell r="M15">
            <v>149.44328152388334</v>
          </cell>
          <cell r="N15">
            <v>162.6266366802156</v>
          </cell>
          <cell r="O15">
            <v>158.31899625808001</v>
          </cell>
          <cell r="P15">
            <v>146.05697966367006</v>
          </cell>
        </row>
        <row r="16">
          <cell r="E16">
            <v>1.0370947401970625</v>
          </cell>
          <cell r="F16">
            <v>0.7569071464240551</v>
          </cell>
          <cell r="G16">
            <v>1.1027895510196686</v>
          </cell>
          <cell r="H16">
            <v>2.4521300941705704</v>
          </cell>
          <cell r="I16">
            <v>3.6002758666872978</v>
          </cell>
          <cell r="J16">
            <v>2.2646507620811462</v>
          </cell>
          <cell r="K16">
            <v>2.0587859526276588</v>
          </cell>
          <cell r="L16">
            <v>1.7171523831784725</v>
          </cell>
          <cell r="M16">
            <v>1.2879013828933239</v>
          </cell>
          <cell r="N16">
            <v>1.7075197659432888</v>
          </cell>
          <cell r="O16">
            <v>2.2344877943396568</v>
          </cell>
          <cell r="P16">
            <v>1.4082368724048138</v>
          </cell>
        </row>
        <row r="18">
          <cell r="E18">
            <v>415.39</v>
          </cell>
          <cell r="F18">
            <v>359.34</v>
          </cell>
          <cell r="G18">
            <v>492.47</v>
          </cell>
          <cell r="H18">
            <v>509.42</v>
          </cell>
          <cell r="I18">
            <v>605.11</v>
          </cell>
          <cell r="J18">
            <v>585.38</v>
          </cell>
          <cell r="K18">
            <v>493.47</v>
          </cell>
          <cell r="L18">
            <v>478.38</v>
          </cell>
          <cell r="M18">
            <v>511.62</v>
          </cell>
          <cell r="N18">
            <v>467.96</v>
          </cell>
          <cell r="O18">
            <v>400.12</v>
          </cell>
          <cell r="P18">
            <v>522.47</v>
          </cell>
        </row>
        <row r="19">
          <cell r="E19">
            <v>626.10370537638664</v>
          </cell>
          <cell r="F19">
            <v>565.9235742688179</v>
          </cell>
          <cell r="G19">
            <v>678.17506736516953</v>
          </cell>
          <cell r="H19">
            <v>700.59786280989647</v>
          </cell>
          <cell r="I19">
            <v>808.94171756505966</v>
          </cell>
          <cell r="J19">
            <v>765.81495523452759</v>
          </cell>
          <cell r="K19">
            <v>669.52928012609482</v>
          </cell>
          <cell r="L19">
            <v>674.27616932988167</v>
          </cell>
          <cell r="M19">
            <v>687.72629547119141</v>
          </cell>
          <cell r="N19">
            <v>714.93233913183212</v>
          </cell>
          <cell r="O19">
            <v>724.90359234809875</v>
          </cell>
          <cell r="P19">
            <v>720.10434603691101</v>
          </cell>
        </row>
        <row r="22">
          <cell r="E22">
            <v>216.13309327885509</v>
          </cell>
          <cell r="F22">
            <v>206.18754094839096</v>
          </cell>
          <cell r="G22">
            <v>260.02142736315727</v>
          </cell>
          <cell r="H22">
            <v>221.86402310617268</v>
          </cell>
          <cell r="I22">
            <v>237.68038175813854</v>
          </cell>
          <cell r="J22">
            <v>245.455696137622</v>
          </cell>
          <cell r="K22">
            <v>196.91339199524373</v>
          </cell>
          <cell r="L22">
            <v>208.96724133007228</v>
          </cell>
          <cell r="M22">
            <v>218.50860295630991</v>
          </cell>
          <cell r="N22">
            <v>238.27352221496403</v>
          </cell>
          <cell r="O22">
            <v>231.06931344047189</v>
          </cell>
          <cell r="P22">
            <v>216.36306954734027</v>
          </cell>
        </row>
        <row r="23">
          <cell r="E23">
            <v>2.0898609273135662</v>
          </cell>
          <cell r="F23">
            <v>2.0759713612496853</v>
          </cell>
          <cell r="G23">
            <v>2.6478131823241711</v>
          </cell>
          <cell r="H23">
            <v>5.737446591258049</v>
          </cell>
          <cell r="I23">
            <v>8.1674304604530334</v>
          </cell>
          <cell r="J23">
            <v>6.8687617033720016</v>
          </cell>
          <cell r="K23">
            <v>3.5406724065542221</v>
          </cell>
          <cell r="L23">
            <v>4.6257594674825668</v>
          </cell>
          <cell r="M23">
            <v>3.641106691211462</v>
          </cell>
          <cell r="N23">
            <v>4.1100339069962502</v>
          </cell>
          <cell r="O23">
            <v>5.3200956284999847</v>
          </cell>
          <cell r="P23">
            <v>3.6981067135930061</v>
          </cell>
        </row>
        <row r="25">
          <cell r="E25">
            <v>459.13</v>
          </cell>
          <cell r="F25">
            <v>444.3</v>
          </cell>
          <cell r="G25">
            <v>618.96</v>
          </cell>
          <cell r="H25">
            <v>405.44</v>
          </cell>
          <cell r="I25">
            <v>521.94000000000005</v>
          </cell>
          <cell r="J25">
            <v>542.13</v>
          </cell>
          <cell r="K25">
            <v>442.32</v>
          </cell>
          <cell r="L25">
            <v>482.9</v>
          </cell>
          <cell r="M25">
            <v>539.08000000000004</v>
          </cell>
          <cell r="N25">
            <v>499.29</v>
          </cell>
          <cell r="O25">
            <v>453.08</v>
          </cell>
          <cell r="P25">
            <v>590.46</v>
          </cell>
        </row>
        <row r="26">
          <cell r="E26">
            <v>928.09849198907614</v>
          </cell>
          <cell r="F26">
            <v>883.12969903275371</v>
          </cell>
          <cell r="G26">
            <v>1044.4034352079034</v>
          </cell>
          <cell r="H26">
            <v>812.10693748295307</v>
          </cell>
          <cell r="I26">
            <v>973.18754903227091</v>
          </cell>
          <cell r="J26">
            <v>893.34089925885201</v>
          </cell>
          <cell r="K26">
            <v>839.32777003198862</v>
          </cell>
          <cell r="L26">
            <v>911.7535036355257</v>
          </cell>
          <cell r="M26">
            <v>866.36432215571404</v>
          </cell>
          <cell r="N26">
            <v>878.43974260240793</v>
          </cell>
          <cell r="O26">
            <v>880.66604867577553</v>
          </cell>
          <cell r="P26">
            <v>831.41510683298111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6.3</v>
          </cell>
          <cell r="I29">
            <v>8.24</v>
          </cell>
          <cell r="J29">
            <v>6.86</v>
          </cell>
          <cell r="K29">
            <v>2.2599999999999998</v>
          </cell>
          <cell r="L29">
            <v>1.88</v>
          </cell>
          <cell r="M29">
            <v>1.71</v>
          </cell>
          <cell r="N29">
            <v>0</v>
          </cell>
          <cell r="O29">
            <v>0</v>
          </cell>
          <cell r="P29">
            <v>1.04</v>
          </cell>
        </row>
        <row r="37">
          <cell r="E37">
            <v>0.95385127071588149</v>
          </cell>
          <cell r="F37">
            <v>0.95220212536120741</v>
          </cell>
          <cell r="G37">
            <v>0.95435280298480707</v>
          </cell>
          <cell r="H37">
            <v>0.95337674717756582</v>
          </cell>
          <cell r="I37">
            <v>0.95306007714270446</v>
          </cell>
          <cell r="J37">
            <v>0.95431537921185638</v>
          </cell>
          <cell r="K37">
            <v>0.94473048390380787</v>
          </cell>
          <cell r="L37">
            <v>0.95291172549906689</v>
          </cell>
          <cell r="M37">
            <v>0.95395043738095164</v>
          </cell>
          <cell r="N37">
            <v>0.95368193023539738</v>
          </cell>
          <cell r="O37">
            <v>0.95083712795452224</v>
          </cell>
          <cell r="P37">
            <v>0.95412957769082163</v>
          </cell>
          <cell r="Q37">
            <v>0.95261664043821581</v>
          </cell>
        </row>
        <row r="38">
          <cell r="E38">
            <v>24.971470080315527</v>
          </cell>
          <cell r="F38">
            <v>22.668884006560397</v>
          </cell>
          <cell r="G38">
            <v>22.610186687981688</v>
          </cell>
          <cell r="H38">
            <v>23.091140508112545</v>
          </cell>
          <cell r="I38">
            <v>22.227539544169812</v>
          </cell>
          <cell r="J38">
            <v>23.174252221682377</v>
          </cell>
          <cell r="K38">
            <v>22.796388059345858</v>
          </cell>
          <cell r="L38">
            <v>22.757167216228268</v>
          </cell>
          <cell r="M38">
            <v>21.553423065175291</v>
          </cell>
          <cell r="N38">
            <v>21.47948482623945</v>
          </cell>
          <cell r="O38">
            <v>23.459754571442335</v>
          </cell>
          <cell r="P38">
            <v>25.223697761219093</v>
          </cell>
          <cell r="Q38">
            <v>23.001115712372723</v>
          </cell>
        </row>
        <row r="40">
          <cell r="E40">
            <v>0.98172656468890773</v>
          </cell>
          <cell r="F40">
            <v>0.98228801645873531</v>
          </cell>
          <cell r="G40">
            <v>0.98141223838263514</v>
          </cell>
          <cell r="H40">
            <v>0.97971397155678208</v>
          </cell>
          <cell r="I40">
            <v>0.9764163146101319</v>
          </cell>
          <cell r="J40">
            <v>0.97603604393984644</v>
          </cell>
          <cell r="K40">
            <v>0.97251524047129112</v>
          </cell>
          <cell r="L40">
            <v>0.97572877975442629</v>
          </cell>
          <cell r="M40">
            <v>0.9766197565426018</v>
          </cell>
          <cell r="N40">
            <v>0.97731789477609232</v>
          </cell>
          <cell r="O40">
            <v>0.97710780779972639</v>
          </cell>
          <cell r="P40">
            <v>0.97991870173034457</v>
          </cell>
          <cell r="Q40">
            <v>0.97806677755929339</v>
          </cell>
        </row>
        <row r="41">
          <cell r="E41">
            <v>11.780277504676112</v>
          </cell>
          <cell r="F41">
            <v>15.538608996927275</v>
          </cell>
          <cell r="G41">
            <v>19.07861499978959</v>
          </cell>
          <cell r="H41">
            <v>39.412099304148853</v>
          </cell>
          <cell r="I41">
            <v>50.203128713819559</v>
          </cell>
          <cell r="J41">
            <v>42.358538448522502</v>
          </cell>
          <cell r="K41">
            <v>27.929018245294255</v>
          </cell>
          <cell r="L41">
            <v>24.83529748007777</v>
          </cell>
          <cell r="M41">
            <v>21.18166641715926</v>
          </cell>
          <cell r="N41">
            <v>24.111371135636329</v>
          </cell>
          <cell r="O41">
            <v>32.671074582030776</v>
          </cell>
          <cell r="P41">
            <v>20.061771357043035</v>
          </cell>
          <cell r="Q41">
            <v>27.430122265427105</v>
          </cell>
        </row>
        <row r="43">
          <cell r="E43">
            <v>0.94547013278169667</v>
          </cell>
          <cell r="F43">
            <v>0.95685248037831028</v>
          </cell>
          <cell r="G43">
            <v>0.95155509007325456</v>
          </cell>
          <cell r="H43">
            <v>0.94691142604380163</v>
          </cell>
          <cell r="I43">
            <v>0.95033252266212731</v>
          </cell>
          <cell r="J43">
            <v>0.94887649925162176</v>
          </cell>
          <cell r="K43">
            <v>0.94597680117669636</v>
          </cell>
          <cell r="L43">
            <v>0.9493824467783224</v>
          </cell>
          <cell r="M43">
            <v>0.94978072808389891</v>
          </cell>
          <cell r="N43">
            <v>0.95199979758509545</v>
          </cell>
          <cell r="O43">
            <v>0.9512327807726787</v>
          </cell>
          <cell r="P43">
            <v>0.93860006567779031</v>
          </cell>
          <cell r="Q43">
            <v>0.94891423093877458</v>
          </cell>
        </row>
        <row r="44">
          <cell r="E44">
            <v>23.936852824387824</v>
          </cell>
          <cell r="F44">
            <v>25.048764824755157</v>
          </cell>
          <cell r="G44">
            <v>23.801036197131491</v>
          </cell>
          <cell r="H44">
            <v>24.533266793491617</v>
          </cell>
          <cell r="I44">
            <v>25.660119468737026</v>
          </cell>
          <cell r="J44">
            <v>26.059855834868724</v>
          </cell>
          <cell r="K44">
            <v>26.175359096329494</v>
          </cell>
          <cell r="L44">
            <v>25.424942134159515</v>
          </cell>
          <cell r="M44">
            <v>24.629911741272405</v>
          </cell>
          <cell r="N44">
            <v>24.463005807965786</v>
          </cell>
          <cell r="O44">
            <v>25.469615457273409</v>
          </cell>
          <cell r="P44">
            <v>24.929139019599951</v>
          </cell>
          <cell r="Q44">
            <v>25.010989099997701</v>
          </cell>
        </row>
        <row r="46">
          <cell r="E46">
            <v>1</v>
          </cell>
          <cell r="F46">
            <v>1</v>
          </cell>
          <cell r="G46">
            <v>1.0072992700729928</v>
          </cell>
          <cell r="H46">
            <v>0.95833333333333337</v>
          </cell>
          <cell r="I46">
            <v>0.96666666666666667</v>
          </cell>
          <cell r="J46">
            <v>0.97986577181208057</v>
          </cell>
          <cell r="K46">
            <v>0.9932432432432432</v>
          </cell>
          <cell r="L46">
            <v>0.98648648648648651</v>
          </cell>
          <cell r="M46">
            <v>0.98657718120805371</v>
          </cell>
          <cell r="N46">
            <v>0.99319727891156462</v>
          </cell>
          <cell r="O46">
            <v>0.98657718120805371</v>
          </cell>
          <cell r="P46">
            <v>0.98657718120805371</v>
          </cell>
          <cell r="Q46">
            <v>0.98706863284587731</v>
          </cell>
        </row>
        <row r="48">
          <cell r="E48">
            <v>0.83707201889020066</v>
          </cell>
          <cell r="F48">
            <v>0.84028605482717522</v>
          </cell>
          <cell r="G48">
            <v>0.83809523809523812</v>
          </cell>
          <cell r="H48">
            <v>0.83610451306413303</v>
          </cell>
          <cell r="I48">
            <v>0.82742316784869974</v>
          </cell>
          <cell r="J48">
            <v>0.83512544802867383</v>
          </cell>
          <cell r="K48">
            <v>0.82929782082324455</v>
          </cell>
          <cell r="L48">
            <v>0.83056872037914697</v>
          </cell>
          <cell r="M48">
            <v>0.83076923076923082</v>
          </cell>
          <cell r="N48">
            <v>0.82921083627797409</v>
          </cell>
          <cell r="O48">
            <v>0.83036773428232502</v>
          </cell>
          <cell r="P48">
            <v>0.82660332541567694</v>
          </cell>
          <cell r="Q48">
            <v>0.83257700905847665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lgona"/>
      <sheetName val="Auburn"/>
      <sheetName val="Enumclaw"/>
      <sheetName val="Federal Way"/>
      <sheetName val="King  County"/>
      <sheetName val="Kent"/>
      <sheetName val="Maple Valley"/>
      <sheetName val="Pacific"/>
      <sheetName val="Pierce County"/>
      <sheetName val="Thurston Coun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17958</v>
          </cell>
          <cell r="C3">
            <v>17988</v>
          </cell>
          <cell r="D3">
            <v>18045</v>
          </cell>
          <cell r="E3">
            <v>18045</v>
          </cell>
          <cell r="F3">
            <v>18114</v>
          </cell>
          <cell r="G3">
            <v>18157</v>
          </cell>
          <cell r="H3">
            <v>18168</v>
          </cell>
          <cell r="I3">
            <v>18206</v>
          </cell>
          <cell r="J3">
            <v>18173</v>
          </cell>
          <cell r="K3">
            <v>18229</v>
          </cell>
          <cell r="L3">
            <v>18218</v>
          </cell>
          <cell r="M3">
            <v>18187</v>
          </cell>
        </row>
        <row r="4">
          <cell r="B4">
            <v>17957</v>
          </cell>
          <cell r="C4">
            <v>17987</v>
          </cell>
          <cell r="D4">
            <v>18042</v>
          </cell>
          <cell r="E4">
            <v>18042</v>
          </cell>
          <cell r="F4">
            <v>18117</v>
          </cell>
          <cell r="G4">
            <v>18160</v>
          </cell>
          <cell r="H4">
            <v>18171</v>
          </cell>
          <cell r="I4">
            <v>18208</v>
          </cell>
          <cell r="J4">
            <v>18173</v>
          </cell>
          <cell r="K4">
            <v>18229</v>
          </cell>
          <cell r="L4">
            <v>18216</v>
          </cell>
          <cell r="M4">
            <v>18187</v>
          </cell>
        </row>
        <row r="5">
          <cell r="B5">
            <v>11480</v>
          </cell>
          <cell r="C5">
            <v>11490</v>
          </cell>
          <cell r="D5">
            <v>11527</v>
          </cell>
          <cell r="E5">
            <v>11527</v>
          </cell>
          <cell r="F5">
            <v>11818</v>
          </cell>
          <cell r="G5">
            <v>11967</v>
          </cell>
          <cell r="H5">
            <v>12002</v>
          </cell>
          <cell r="I5">
            <v>12035</v>
          </cell>
          <cell r="J5">
            <v>11972</v>
          </cell>
          <cell r="K5">
            <v>11964</v>
          </cell>
          <cell r="L5">
            <v>11912</v>
          </cell>
          <cell r="M5">
            <v>11841</v>
          </cell>
        </row>
        <row r="7">
          <cell r="B7">
            <v>111</v>
          </cell>
          <cell r="C7">
            <v>111</v>
          </cell>
          <cell r="D7">
            <v>111</v>
          </cell>
          <cell r="E7">
            <v>111</v>
          </cell>
          <cell r="F7">
            <v>117</v>
          </cell>
          <cell r="G7">
            <v>118</v>
          </cell>
          <cell r="H7">
            <v>117</v>
          </cell>
          <cell r="I7">
            <v>117</v>
          </cell>
          <cell r="J7">
            <v>117</v>
          </cell>
          <cell r="K7">
            <v>115</v>
          </cell>
          <cell r="L7">
            <v>117</v>
          </cell>
          <cell r="M7">
            <v>117</v>
          </cell>
        </row>
        <row r="8">
          <cell r="B8">
            <v>138</v>
          </cell>
          <cell r="C8">
            <v>141</v>
          </cell>
          <cell r="D8">
            <v>138</v>
          </cell>
          <cell r="E8">
            <v>138</v>
          </cell>
          <cell r="F8">
            <v>145</v>
          </cell>
          <cell r="G8">
            <v>146</v>
          </cell>
          <cell r="H8">
            <v>147</v>
          </cell>
          <cell r="I8">
            <v>146</v>
          </cell>
          <cell r="J8">
            <v>147</v>
          </cell>
          <cell r="K8">
            <v>146</v>
          </cell>
          <cell r="L8">
            <v>147</v>
          </cell>
          <cell r="M8">
            <v>147</v>
          </cell>
        </row>
        <row r="9">
          <cell r="B9">
            <v>14</v>
          </cell>
          <cell r="C9">
            <v>14</v>
          </cell>
          <cell r="D9">
            <v>14</v>
          </cell>
          <cell r="E9">
            <v>14</v>
          </cell>
          <cell r="F9">
            <v>14</v>
          </cell>
          <cell r="G9">
            <v>14</v>
          </cell>
          <cell r="H9">
            <v>15</v>
          </cell>
          <cell r="I9">
            <v>15</v>
          </cell>
          <cell r="J9">
            <v>15</v>
          </cell>
          <cell r="K9">
            <v>14</v>
          </cell>
          <cell r="L9">
            <v>13</v>
          </cell>
          <cell r="M9">
            <v>13</v>
          </cell>
        </row>
        <row r="10">
          <cell r="B10">
            <v>27</v>
          </cell>
          <cell r="C10">
            <v>26</v>
          </cell>
          <cell r="D10">
            <v>26</v>
          </cell>
          <cell r="E10">
            <v>33</v>
          </cell>
          <cell r="F10">
            <v>33</v>
          </cell>
          <cell r="G10">
            <v>31</v>
          </cell>
          <cell r="H10">
            <v>31</v>
          </cell>
          <cell r="I10">
            <v>31</v>
          </cell>
          <cell r="J10">
            <v>32</v>
          </cell>
          <cell r="K10">
            <v>32</v>
          </cell>
          <cell r="L10">
            <v>32</v>
          </cell>
          <cell r="M10">
            <v>32</v>
          </cell>
        </row>
        <row r="11">
          <cell r="B11">
            <v>2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1</v>
          </cell>
          <cell r="K11">
            <v>1</v>
          </cell>
          <cell r="L11">
            <v>2</v>
          </cell>
          <cell r="M11">
            <v>1</v>
          </cell>
        </row>
        <row r="13">
          <cell r="B13">
            <v>771</v>
          </cell>
          <cell r="C13">
            <v>766</v>
          </cell>
          <cell r="D13">
            <v>768</v>
          </cell>
          <cell r="E13">
            <v>768</v>
          </cell>
          <cell r="F13">
            <v>771</v>
          </cell>
          <cell r="G13">
            <v>765</v>
          </cell>
          <cell r="H13">
            <v>754</v>
          </cell>
          <cell r="I13">
            <v>766</v>
          </cell>
          <cell r="J13">
            <v>767</v>
          </cell>
          <cell r="K13">
            <v>770</v>
          </cell>
          <cell r="L13">
            <v>765</v>
          </cell>
          <cell r="M13">
            <v>765</v>
          </cell>
        </row>
        <row r="14">
          <cell r="B14">
            <v>709</v>
          </cell>
          <cell r="C14">
            <v>705</v>
          </cell>
          <cell r="D14">
            <v>704</v>
          </cell>
          <cell r="E14">
            <v>704</v>
          </cell>
          <cell r="F14">
            <v>700</v>
          </cell>
          <cell r="G14">
            <v>699</v>
          </cell>
          <cell r="H14">
            <v>685</v>
          </cell>
          <cell r="I14">
            <v>701</v>
          </cell>
          <cell r="J14">
            <v>702</v>
          </cell>
          <cell r="K14">
            <v>704</v>
          </cell>
          <cell r="L14">
            <v>700</v>
          </cell>
          <cell r="M14">
            <v>696</v>
          </cell>
        </row>
        <row r="15">
          <cell r="B15">
            <v>42</v>
          </cell>
          <cell r="C15">
            <v>41</v>
          </cell>
          <cell r="D15">
            <v>42</v>
          </cell>
          <cell r="E15">
            <v>42</v>
          </cell>
          <cell r="F15">
            <v>41</v>
          </cell>
          <cell r="G15">
            <v>43</v>
          </cell>
          <cell r="H15">
            <v>34</v>
          </cell>
          <cell r="I15">
            <v>45</v>
          </cell>
          <cell r="J15">
            <v>45</v>
          </cell>
          <cell r="K15">
            <v>45</v>
          </cell>
          <cell r="L15">
            <v>43</v>
          </cell>
          <cell r="M15">
            <v>41</v>
          </cell>
        </row>
        <row r="16">
          <cell r="B16">
            <v>76</v>
          </cell>
          <cell r="C16">
            <v>73</v>
          </cell>
          <cell r="D16">
            <v>72</v>
          </cell>
          <cell r="E16">
            <v>74</v>
          </cell>
          <cell r="F16">
            <v>75</v>
          </cell>
          <cell r="G16">
            <v>72</v>
          </cell>
          <cell r="H16">
            <v>72</v>
          </cell>
          <cell r="I16">
            <v>78</v>
          </cell>
          <cell r="J16">
            <v>78</v>
          </cell>
          <cell r="K16">
            <v>79</v>
          </cell>
          <cell r="L16">
            <v>78</v>
          </cell>
          <cell r="M16">
            <v>77</v>
          </cell>
        </row>
        <row r="17">
          <cell r="B17">
            <v>26</v>
          </cell>
          <cell r="C17">
            <v>32</v>
          </cell>
          <cell r="D17">
            <v>35</v>
          </cell>
          <cell r="E17">
            <v>36</v>
          </cell>
          <cell r="F17">
            <v>33</v>
          </cell>
          <cell r="G17">
            <v>37</v>
          </cell>
          <cell r="H17">
            <v>40</v>
          </cell>
          <cell r="I17">
            <v>36</v>
          </cell>
          <cell r="J17">
            <v>38</v>
          </cell>
          <cell r="K17">
            <v>39</v>
          </cell>
          <cell r="L17">
            <v>40</v>
          </cell>
          <cell r="M17">
            <v>36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nage"/>
      <sheetName val="Recycle Formula New"/>
      <sheetName val="Average Market Prices"/>
      <sheetName val="Roll-Off"/>
      <sheetName val="AR Tonnage"/>
      <sheetName val="AR Composition"/>
      <sheetName val="AR Market Prices"/>
      <sheetName val="AR Disposal Sites"/>
      <sheetName val="AR Complaint Log"/>
      <sheetName val="AR Accidents"/>
      <sheetName val="AR Bulky Log"/>
      <sheetName val="AR Special Rcy Collection"/>
    </sheetNames>
    <sheetDataSet>
      <sheetData sheetId="0" refreshError="1">
        <row r="10">
          <cell r="E10">
            <v>487.26481057796627</v>
          </cell>
          <cell r="F10">
            <v>423.52872661314905</v>
          </cell>
          <cell r="G10">
            <v>449.37162926793098</v>
          </cell>
          <cell r="H10">
            <v>413.65189555566758</v>
          </cell>
          <cell r="I10">
            <v>458.90604776423424</v>
          </cell>
          <cell r="J10">
            <v>427.72456216719002</v>
          </cell>
          <cell r="K10">
            <v>405.03910993225873</v>
          </cell>
          <cell r="L10">
            <v>468.11124060302973</v>
          </cell>
          <cell r="M10">
            <v>448.3989889761433</v>
          </cell>
          <cell r="N10">
            <v>421.47807898931205</v>
          </cell>
          <cell r="O10">
            <v>475.4007954178378</v>
          </cell>
          <cell r="P10">
            <v>488.58424042537808</v>
          </cell>
        </row>
        <row r="11">
          <cell r="E11">
            <v>364.96068674325943</v>
          </cell>
          <cell r="F11">
            <v>403.64566859602928</v>
          </cell>
          <cell r="G11">
            <v>677.91788226366043</v>
          </cell>
          <cell r="H11">
            <v>964.88912795484066</v>
          </cell>
          <cell r="I11">
            <v>957.16139483451843</v>
          </cell>
          <cell r="J11">
            <v>902.47978864610195</v>
          </cell>
          <cell r="K11">
            <v>818.88042961061001</v>
          </cell>
          <cell r="L11">
            <v>658.87679840624332</v>
          </cell>
          <cell r="M11">
            <v>606.76923606544733</v>
          </cell>
          <cell r="N11">
            <v>598.07740564458072</v>
          </cell>
          <cell r="O11">
            <v>737.15379582718015</v>
          </cell>
          <cell r="P11">
            <v>300.31620596628636</v>
          </cell>
        </row>
        <row r="12">
          <cell r="E12">
            <v>914.95826930552721</v>
          </cell>
          <cell r="F12">
            <v>858.67205223441124</v>
          </cell>
          <cell r="G12">
            <v>986.10962149128318</v>
          </cell>
          <cell r="H12">
            <v>937.5283475741744</v>
          </cell>
          <cell r="I12">
            <v>966.90451122075319</v>
          </cell>
          <cell r="J12">
            <v>999.03853884339333</v>
          </cell>
          <cell r="K12">
            <v>1018.7227426618338</v>
          </cell>
          <cell r="L12">
            <v>1036.3512236475945</v>
          </cell>
          <cell r="M12">
            <v>996.90695390105247</v>
          </cell>
          <cell r="N12">
            <v>913.07690045237541</v>
          </cell>
          <cell r="O12">
            <v>995.95063800737262</v>
          </cell>
          <cell r="P12">
            <v>931.10623433068395</v>
          </cell>
        </row>
        <row r="15">
          <cell r="E15">
            <v>138.91148513555527</v>
          </cell>
          <cell r="F15">
            <v>140.52738556265831</v>
          </cell>
          <cell r="G15">
            <v>151.2963517382741</v>
          </cell>
          <cell r="H15">
            <v>128.76752903312445</v>
          </cell>
          <cell r="I15">
            <v>141.98524145409465</v>
          </cell>
          <cell r="J15">
            <v>146.64357720315456</v>
          </cell>
          <cell r="K15">
            <v>153.51719519495964</v>
          </cell>
          <cell r="L15">
            <v>140.49526600539684</v>
          </cell>
          <cell r="M15">
            <v>150.24826541543007</v>
          </cell>
          <cell r="N15">
            <v>150.74104803055525</v>
          </cell>
          <cell r="O15">
            <v>158.73649396002293</v>
          </cell>
          <cell r="P15">
            <v>150.87064957618713</v>
          </cell>
        </row>
        <row r="16">
          <cell r="E16">
            <v>1.1409816816449165</v>
          </cell>
          <cell r="F16">
            <v>1.3428815342485905</v>
          </cell>
          <cell r="G16">
            <v>1.1642788052558899</v>
          </cell>
          <cell r="H16">
            <v>2.4277828335762024</v>
          </cell>
          <cell r="I16">
            <v>2.7830674275755882</v>
          </cell>
          <cell r="J16">
            <v>2.2745877653360367</v>
          </cell>
          <cell r="K16">
            <v>2.5613023415207863</v>
          </cell>
          <cell r="L16">
            <v>1.8281182684004307</v>
          </cell>
          <cell r="M16">
            <v>1.8254520371556282</v>
          </cell>
          <cell r="N16">
            <v>1.8909818679094315</v>
          </cell>
          <cell r="O16">
            <v>1.5957355797290802</v>
          </cell>
          <cell r="P16">
            <v>0.9023467767983675</v>
          </cell>
        </row>
        <row r="18">
          <cell r="E18">
            <v>472.84</v>
          </cell>
          <cell r="F18">
            <v>394.94</v>
          </cell>
          <cell r="G18">
            <v>515.04999999999995</v>
          </cell>
          <cell r="H18">
            <v>438.51</v>
          </cell>
          <cell r="I18">
            <v>416.07</v>
          </cell>
          <cell r="J18">
            <v>530.63</v>
          </cell>
          <cell r="K18">
            <v>463</v>
          </cell>
          <cell r="L18">
            <v>533.21</v>
          </cell>
          <cell r="M18">
            <v>480.43</v>
          </cell>
          <cell r="N18">
            <v>419.16</v>
          </cell>
          <cell r="O18">
            <v>500.63</v>
          </cell>
          <cell r="P18">
            <v>447.8</v>
          </cell>
        </row>
        <row r="19">
          <cell r="E19">
            <v>610.02593091130257</v>
          </cell>
          <cell r="F19">
            <v>650.67675983905792</v>
          </cell>
          <cell r="G19">
            <v>696.40270689129829</v>
          </cell>
          <cell r="H19">
            <v>624.09514886140823</v>
          </cell>
          <cell r="I19">
            <v>668.01230841875076</v>
          </cell>
          <cell r="J19">
            <v>671.75233778357506</v>
          </cell>
          <cell r="K19">
            <v>654.80656677484512</v>
          </cell>
          <cell r="L19">
            <v>694.10124120116234</v>
          </cell>
          <cell r="M19">
            <v>657.45865505933762</v>
          </cell>
          <cell r="N19">
            <v>676.73036417365074</v>
          </cell>
          <cell r="O19">
            <v>664.36800077557564</v>
          </cell>
          <cell r="P19">
            <v>652.1761571764946</v>
          </cell>
        </row>
        <row r="22">
          <cell r="E22">
            <v>219.81217851303518</v>
          </cell>
          <cell r="F22">
            <v>228.1374502107501</v>
          </cell>
          <cell r="G22">
            <v>234.27724337205291</v>
          </cell>
          <cell r="H22">
            <v>188.06665143929422</v>
          </cell>
          <cell r="I22">
            <v>209.33285688050091</v>
          </cell>
          <cell r="J22">
            <v>220.47308715991676</v>
          </cell>
          <cell r="K22">
            <v>212.32436207681894</v>
          </cell>
          <cell r="L22">
            <v>216.84379883296788</v>
          </cell>
          <cell r="M22">
            <v>225.06074498593807</v>
          </cell>
          <cell r="N22">
            <v>254.27589372731745</v>
          </cell>
          <cell r="O22">
            <v>252.10280275344849</v>
          </cell>
          <cell r="P22">
            <v>235.74889331683517</v>
          </cell>
        </row>
        <row r="23">
          <cell r="E23">
            <v>3.5050946539267898</v>
          </cell>
          <cell r="F23">
            <v>3.2566230104257556</v>
          </cell>
          <cell r="G23">
            <v>3.7480378560721874</v>
          </cell>
          <cell r="H23">
            <v>5.9781272262334824</v>
          </cell>
          <cell r="I23">
            <v>5.8637170493602753</v>
          </cell>
          <cell r="J23">
            <v>5.3897015750408173</v>
          </cell>
          <cell r="K23">
            <v>3.6501947045326233</v>
          </cell>
          <cell r="L23">
            <v>4.296873826533556</v>
          </cell>
          <cell r="M23">
            <v>3.7672136463224888</v>
          </cell>
          <cell r="N23">
            <v>4.0509821660816669</v>
          </cell>
          <cell r="O23">
            <v>4.6037290021777153</v>
          </cell>
          <cell r="P23">
            <v>2.4631762355566025</v>
          </cell>
        </row>
        <row r="25">
          <cell r="E25">
            <v>431.5</v>
          </cell>
          <cell r="F25">
            <v>505.85</v>
          </cell>
          <cell r="G25">
            <v>674.37</v>
          </cell>
          <cell r="H25">
            <v>433.99</v>
          </cell>
          <cell r="I25">
            <v>491.7</v>
          </cell>
          <cell r="J25">
            <v>570.16</v>
          </cell>
          <cell r="K25">
            <v>531.49</v>
          </cell>
          <cell r="L25">
            <v>597.67999999999995</v>
          </cell>
          <cell r="M25">
            <v>508.65</v>
          </cell>
          <cell r="N25">
            <v>494.08</v>
          </cell>
          <cell r="O25">
            <v>618.69000000000005</v>
          </cell>
          <cell r="P25">
            <v>572.65</v>
          </cell>
        </row>
        <row r="26">
          <cell r="E26">
            <v>830.02167302649468</v>
          </cell>
          <cell r="F26">
            <v>866.82336708996445</v>
          </cell>
          <cell r="G26">
            <v>961.21617378853261</v>
          </cell>
          <cell r="H26">
            <v>870.83664433564991</v>
          </cell>
          <cell r="I26">
            <v>923.95699839387089</v>
          </cell>
          <cell r="J26">
            <v>910.0385875813663</v>
          </cell>
          <cell r="K26">
            <v>917.02113962732255</v>
          </cell>
          <cell r="L26">
            <v>1003.8912726864219</v>
          </cell>
          <cell r="M26">
            <v>890.67756040487438</v>
          </cell>
          <cell r="N26">
            <v>905.53101846203208</v>
          </cell>
          <cell r="O26">
            <v>984.15095755830407</v>
          </cell>
          <cell r="P26">
            <v>864.32580657303333</v>
          </cell>
        </row>
        <row r="29">
          <cell r="E29">
            <v>4.87</v>
          </cell>
          <cell r="F29">
            <v>0</v>
          </cell>
          <cell r="G29">
            <v>3.62</v>
          </cell>
          <cell r="H29">
            <v>1.82</v>
          </cell>
          <cell r="I29">
            <v>6.2899999999999991</v>
          </cell>
          <cell r="J29">
            <v>5.0999999999999996</v>
          </cell>
          <cell r="K29">
            <v>1.91</v>
          </cell>
          <cell r="L29">
            <v>0</v>
          </cell>
          <cell r="M29">
            <v>2.09</v>
          </cell>
          <cell r="N29">
            <v>2.58</v>
          </cell>
          <cell r="O29">
            <v>2.84</v>
          </cell>
          <cell r="P29">
            <v>2.81</v>
          </cell>
        </row>
        <row r="37">
          <cell r="E37">
            <v>0.96393793373927106</v>
          </cell>
          <cell r="F37">
            <v>0.96258956874887702</v>
          </cell>
          <cell r="G37">
            <v>0.95784022092544474</v>
          </cell>
          <cell r="H37">
            <v>0.9425469933086168</v>
          </cell>
          <cell r="I37">
            <v>0.94154790641749475</v>
          </cell>
          <cell r="J37">
            <v>0.96190848065802148</v>
          </cell>
          <cell r="K37">
            <v>0.95850519976125381</v>
          </cell>
          <cell r="L37">
            <v>0.95989321272007844</v>
          </cell>
          <cell r="M37">
            <v>0.95765663373329424</v>
          </cell>
          <cell r="N37">
            <v>0.96203265199862853</v>
          </cell>
          <cell r="O37">
            <v>0.96056880293382563</v>
          </cell>
          <cell r="P37">
            <v>0.9578601586122234</v>
          </cell>
          <cell r="Q37">
            <v>0.95724064696308586</v>
          </cell>
        </row>
        <row r="38">
          <cell r="E38">
            <v>26.76824269240527</v>
          </cell>
          <cell r="F38">
            <v>22.950406879884287</v>
          </cell>
          <cell r="G38">
            <v>21.318420504045843</v>
          </cell>
          <cell r="H38">
            <v>22.040307155779402</v>
          </cell>
          <cell r="I38">
            <v>22.230867353089902</v>
          </cell>
          <cell r="J38">
            <v>22.646159954983194</v>
          </cell>
          <cell r="K38">
            <v>22.517328719225393</v>
          </cell>
          <cell r="L38">
            <v>22.651952914579354</v>
          </cell>
          <cell r="M38">
            <v>22.752769161100368</v>
          </cell>
          <cell r="N38">
            <v>22.886812395929322</v>
          </cell>
          <cell r="O38">
            <v>24.514772549600536</v>
          </cell>
          <cell r="P38">
            <v>24.926872679955601</v>
          </cell>
          <cell r="Q38">
            <v>23.183742746714874</v>
          </cell>
        </row>
        <row r="40">
          <cell r="E40">
            <v>0.98268416895159738</v>
          </cell>
          <cell r="F40">
            <v>0.97963392128533067</v>
          </cell>
          <cell r="G40">
            <v>0.98192588157928384</v>
          </cell>
          <cell r="H40">
            <v>0.98083261040208336</v>
          </cell>
          <cell r="I40">
            <v>0.99621034045122026</v>
          </cell>
          <cell r="J40">
            <v>0.97702451776162225</v>
          </cell>
          <cell r="K40">
            <v>0.97745024272153058</v>
          </cell>
          <cell r="L40">
            <v>0.978408752727013</v>
          </cell>
          <cell r="M40">
            <v>0.97997169361502123</v>
          </cell>
          <cell r="N40">
            <v>0.97965567149897492</v>
          </cell>
          <cell r="O40">
            <v>0.97998480625338036</v>
          </cell>
          <cell r="P40">
            <v>0.98145571224502859</v>
          </cell>
          <cell r="Q40">
            <v>0.98126985995767368</v>
          </cell>
        </row>
        <row r="41">
          <cell r="E41">
            <v>15.965068659049843</v>
          </cell>
          <cell r="F41">
            <v>17.585783778867512</v>
          </cell>
          <cell r="G41">
            <v>27.451878606993361</v>
          </cell>
          <cell r="H41">
            <v>41.521557862277838</v>
          </cell>
          <cell r="I41">
            <v>39.90021413995472</v>
          </cell>
          <cell r="J41">
            <v>35.967870974537512</v>
          </cell>
          <cell r="K41">
            <v>31.50410086797309</v>
          </cell>
          <cell r="L41">
            <v>24.090927833988754</v>
          </cell>
          <cell r="M41">
            <v>23.390179579667603</v>
          </cell>
          <cell r="N41">
            <v>24.994278052049648</v>
          </cell>
          <cell r="O41">
            <v>28.961026208898488</v>
          </cell>
          <cell r="P41">
            <v>12.508321314239545</v>
          </cell>
          <cell r="Q41">
            <v>26.986767323208156</v>
          </cell>
        </row>
        <row r="43">
          <cell r="E43">
            <v>0.94768222783061462</v>
          </cell>
          <cell r="F43">
            <v>0.94966078997334524</v>
          </cell>
          <cell r="G43">
            <v>0.95174997177331988</v>
          </cell>
          <cell r="H43">
            <v>0.94021337791321968</v>
          </cell>
          <cell r="I43">
            <v>0.95748296941561906</v>
          </cell>
          <cell r="J43">
            <v>0.95130558117240516</v>
          </cell>
          <cell r="K43">
            <v>0.94402965788211102</v>
          </cell>
          <cell r="L43">
            <v>0.94853044639293316</v>
          </cell>
          <cell r="M43">
            <v>0.9506513457410416</v>
          </cell>
          <cell r="N43">
            <v>0.94812129894042307</v>
          </cell>
          <cell r="O43">
            <v>0.95031735956618135</v>
          </cell>
          <cell r="P43">
            <v>0.94648767537812439</v>
          </cell>
          <cell r="Q43">
            <v>0.9488527251649449</v>
          </cell>
        </row>
        <row r="44">
          <cell r="E44">
            <v>24.51920394961552</v>
          </cell>
          <cell r="F44">
            <v>23.387432817680171</v>
          </cell>
          <cell r="G44">
            <v>24.348053884643431</v>
          </cell>
          <cell r="H44">
            <v>25.153207975405408</v>
          </cell>
          <cell r="I44">
            <v>24.877128739072443</v>
          </cell>
          <cell r="J44">
            <v>25.446619622768118</v>
          </cell>
          <cell r="K44">
            <v>25.563790627097514</v>
          </cell>
          <cell r="L44">
            <v>25.415615005617205</v>
          </cell>
          <cell r="M44">
            <v>25.300941509553532</v>
          </cell>
          <cell r="N44">
            <v>24.437367009441445</v>
          </cell>
          <cell r="O44">
            <v>25.28647042959906</v>
          </cell>
          <cell r="P44">
            <v>23.579067559210355</v>
          </cell>
          <cell r="Q44">
            <v>24.776241594142011</v>
          </cell>
        </row>
        <row r="46">
          <cell r="E46">
            <v>0.98601398601398604</v>
          </cell>
          <cell r="F46">
            <v>1</v>
          </cell>
          <cell r="G46">
            <v>0.99305555555555558</v>
          </cell>
          <cell r="H46">
            <v>0.97278911564625847</v>
          </cell>
          <cell r="I46">
            <v>0.98620689655172411</v>
          </cell>
          <cell r="J46">
            <v>0.99305555555555558</v>
          </cell>
          <cell r="K46">
            <v>0.99305555555555558</v>
          </cell>
          <cell r="L46">
            <v>0.99300699300699302</v>
          </cell>
          <cell r="M46">
            <v>1.0070422535211268</v>
          </cell>
          <cell r="N46">
            <v>1.0141843971631206</v>
          </cell>
          <cell r="O46">
            <v>1.0070921985815602</v>
          </cell>
          <cell r="P46">
            <v>1</v>
          </cell>
          <cell r="Q46">
            <v>0.99545854226261954</v>
          </cell>
        </row>
        <row r="48">
          <cell r="E48">
            <v>0.82733812949640284</v>
          </cell>
          <cell r="F48">
            <v>0.82185273159144889</v>
          </cell>
          <cell r="G48">
            <v>0.83474065138721354</v>
          </cell>
          <cell r="H48">
            <v>0.83675937122128174</v>
          </cell>
          <cell r="I48">
            <v>0.83293556085918852</v>
          </cell>
          <cell r="J48">
            <v>0.83600493218249072</v>
          </cell>
          <cell r="K48">
            <v>0.83580246913580247</v>
          </cell>
          <cell r="L48">
            <v>0.83770883054892598</v>
          </cell>
          <cell r="M48">
            <v>0.83431952662721898</v>
          </cell>
          <cell r="N48">
            <v>0.83038869257950532</v>
          </cell>
          <cell r="O48">
            <v>0.83096926713947994</v>
          </cell>
          <cell r="P48">
            <v>0.83690476190476193</v>
          </cell>
          <cell r="Q48">
            <v>0.83297707705614343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lgona"/>
      <sheetName val="Auburn"/>
      <sheetName val="Enumclaw"/>
      <sheetName val="Federal Way"/>
      <sheetName val="King  County"/>
      <sheetName val="Kent"/>
      <sheetName val="Maple Valley"/>
      <sheetName val="Pacific"/>
      <sheetName val="Pierce County"/>
      <sheetName val="Thurston Coun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17757</v>
          </cell>
          <cell r="C3">
            <v>17699</v>
          </cell>
          <cell r="D3">
            <v>17794</v>
          </cell>
          <cell r="E3">
            <v>17865</v>
          </cell>
          <cell r="F3">
            <v>17885</v>
          </cell>
          <cell r="G3">
            <v>17889</v>
          </cell>
          <cell r="H3">
            <v>17893</v>
          </cell>
          <cell r="I3">
            <v>17941</v>
          </cell>
          <cell r="J3">
            <v>17951</v>
          </cell>
          <cell r="K3">
            <v>17924</v>
          </cell>
          <cell r="L3">
            <v>17969</v>
          </cell>
          <cell r="M3">
            <v>17972</v>
          </cell>
        </row>
        <row r="4">
          <cell r="B4">
            <v>17755</v>
          </cell>
          <cell r="C4">
            <v>17698</v>
          </cell>
          <cell r="D4">
            <v>17793</v>
          </cell>
          <cell r="E4">
            <v>17865</v>
          </cell>
          <cell r="F4">
            <v>17883</v>
          </cell>
          <cell r="G4">
            <v>17890</v>
          </cell>
          <cell r="H4">
            <v>17895</v>
          </cell>
          <cell r="I4">
            <v>17945</v>
          </cell>
          <cell r="J4">
            <v>17953</v>
          </cell>
          <cell r="K4">
            <v>17924</v>
          </cell>
          <cell r="L4">
            <v>17969</v>
          </cell>
          <cell r="M4">
            <v>17971</v>
          </cell>
        </row>
        <row r="5">
          <cell r="B5">
            <v>11357</v>
          </cell>
          <cell r="C5">
            <v>11313</v>
          </cell>
          <cell r="D5">
            <v>11428</v>
          </cell>
          <cell r="E5">
            <v>11555</v>
          </cell>
          <cell r="F5">
            <v>11636</v>
          </cell>
          <cell r="G5">
            <v>11722</v>
          </cell>
          <cell r="H5">
            <v>11730</v>
          </cell>
          <cell r="I5">
            <v>11760</v>
          </cell>
          <cell r="J5">
            <v>11729</v>
          </cell>
          <cell r="K5">
            <v>11644</v>
          </cell>
          <cell r="L5">
            <v>11608</v>
          </cell>
          <cell r="M5">
            <v>11534</v>
          </cell>
        </row>
        <row r="7">
          <cell r="B7">
            <v>115</v>
          </cell>
          <cell r="C7">
            <v>115</v>
          </cell>
          <cell r="D7">
            <v>117</v>
          </cell>
          <cell r="E7">
            <v>118</v>
          </cell>
          <cell r="F7">
            <v>117</v>
          </cell>
          <cell r="G7">
            <v>116</v>
          </cell>
          <cell r="H7">
            <v>116</v>
          </cell>
          <cell r="I7">
            <v>115</v>
          </cell>
          <cell r="J7">
            <v>115</v>
          </cell>
          <cell r="K7">
            <v>115</v>
          </cell>
          <cell r="L7">
            <v>115</v>
          </cell>
          <cell r="M7">
            <v>115</v>
          </cell>
        </row>
        <row r="8">
          <cell r="B8">
            <v>141</v>
          </cell>
          <cell r="C8">
            <v>142</v>
          </cell>
          <cell r="D8">
            <v>143</v>
          </cell>
          <cell r="E8">
            <v>143</v>
          </cell>
          <cell r="F8">
            <v>143</v>
          </cell>
          <cell r="G8">
            <v>143</v>
          </cell>
          <cell r="H8">
            <v>143</v>
          </cell>
          <cell r="I8">
            <v>142</v>
          </cell>
          <cell r="J8">
            <v>143</v>
          </cell>
          <cell r="K8">
            <v>143</v>
          </cell>
          <cell r="L8">
            <v>142</v>
          </cell>
          <cell r="M8">
            <v>141</v>
          </cell>
        </row>
        <row r="9">
          <cell r="B9">
            <v>13</v>
          </cell>
          <cell r="C9">
            <v>13</v>
          </cell>
          <cell r="D9">
            <v>13</v>
          </cell>
          <cell r="E9">
            <v>13</v>
          </cell>
          <cell r="F9">
            <v>13</v>
          </cell>
          <cell r="G9">
            <v>13</v>
          </cell>
          <cell r="H9">
            <v>14</v>
          </cell>
          <cell r="I9">
            <v>14</v>
          </cell>
          <cell r="J9">
            <v>15</v>
          </cell>
          <cell r="K9">
            <v>15</v>
          </cell>
          <cell r="L9">
            <v>14</v>
          </cell>
          <cell r="M9">
            <v>14</v>
          </cell>
        </row>
        <row r="10">
          <cell r="B10">
            <v>28</v>
          </cell>
          <cell r="C10">
            <v>27</v>
          </cell>
          <cell r="D10">
            <v>27</v>
          </cell>
          <cell r="E10">
            <v>29</v>
          </cell>
          <cell r="F10">
            <v>28</v>
          </cell>
          <cell r="G10">
            <v>28</v>
          </cell>
          <cell r="H10">
            <v>28</v>
          </cell>
          <cell r="I10">
            <v>28</v>
          </cell>
          <cell r="J10">
            <v>27</v>
          </cell>
          <cell r="K10">
            <v>26</v>
          </cell>
          <cell r="L10">
            <v>26</v>
          </cell>
          <cell r="M10">
            <v>26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2</v>
          </cell>
          <cell r="F11">
            <v>2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2</v>
          </cell>
        </row>
        <row r="13">
          <cell r="B13">
            <v>764</v>
          </cell>
          <cell r="C13">
            <v>768</v>
          </cell>
          <cell r="D13">
            <v>759</v>
          </cell>
          <cell r="E13">
            <v>753</v>
          </cell>
          <cell r="F13">
            <v>767</v>
          </cell>
          <cell r="G13">
            <v>744</v>
          </cell>
          <cell r="H13">
            <v>744</v>
          </cell>
          <cell r="I13">
            <v>767</v>
          </cell>
          <cell r="J13">
            <v>768</v>
          </cell>
          <cell r="K13">
            <v>771</v>
          </cell>
          <cell r="L13">
            <v>767</v>
          </cell>
          <cell r="M13">
            <v>764</v>
          </cell>
        </row>
        <row r="14">
          <cell r="B14">
            <v>690</v>
          </cell>
          <cell r="C14">
            <v>692</v>
          </cell>
          <cell r="D14">
            <v>692</v>
          </cell>
          <cell r="E14">
            <v>692</v>
          </cell>
          <cell r="F14">
            <v>698</v>
          </cell>
          <cell r="G14">
            <v>678</v>
          </cell>
          <cell r="H14">
            <v>677</v>
          </cell>
          <cell r="I14">
            <v>702</v>
          </cell>
          <cell r="J14">
            <v>705</v>
          </cell>
          <cell r="K14">
            <v>705</v>
          </cell>
          <cell r="L14">
            <v>703</v>
          </cell>
          <cell r="M14">
            <v>703</v>
          </cell>
        </row>
        <row r="15">
          <cell r="B15">
            <v>43</v>
          </cell>
          <cell r="C15">
            <v>43</v>
          </cell>
          <cell r="D15">
            <v>43</v>
          </cell>
          <cell r="E15">
            <v>44</v>
          </cell>
          <cell r="F15">
            <v>44</v>
          </cell>
          <cell r="G15">
            <v>33</v>
          </cell>
          <cell r="H15">
            <v>34</v>
          </cell>
          <cell r="I15">
            <v>45</v>
          </cell>
          <cell r="J15">
            <v>44</v>
          </cell>
          <cell r="K15">
            <v>44</v>
          </cell>
          <cell r="L15">
            <v>43</v>
          </cell>
          <cell r="M15">
            <v>43</v>
          </cell>
        </row>
        <row r="16">
          <cell r="B16">
            <v>70</v>
          </cell>
          <cell r="C16">
            <v>74</v>
          </cell>
          <cell r="D16">
            <v>70</v>
          </cell>
          <cell r="E16">
            <v>74</v>
          </cell>
          <cell r="F16">
            <v>71</v>
          </cell>
          <cell r="G16">
            <v>67</v>
          </cell>
          <cell r="H16">
            <v>66</v>
          </cell>
          <cell r="I16">
            <v>71</v>
          </cell>
          <cell r="J16">
            <v>77</v>
          </cell>
          <cell r="K16">
            <v>78</v>
          </cell>
          <cell r="L16">
            <v>79</v>
          </cell>
          <cell r="M16">
            <v>76</v>
          </cell>
        </row>
        <row r="17">
          <cell r="B17">
            <v>30</v>
          </cell>
          <cell r="C17">
            <v>31</v>
          </cell>
          <cell r="D17">
            <v>25</v>
          </cell>
          <cell r="E17">
            <v>26</v>
          </cell>
          <cell r="F17">
            <v>27</v>
          </cell>
          <cell r="G17">
            <v>36</v>
          </cell>
          <cell r="H17">
            <v>38</v>
          </cell>
          <cell r="I17">
            <v>35</v>
          </cell>
          <cell r="J17">
            <v>31</v>
          </cell>
          <cell r="K17">
            <v>36</v>
          </cell>
          <cell r="L17">
            <v>35</v>
          </cell>
          <cell r="M17">
            <v>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topLeftCell="A49" workbookViewId="0">
      <selection activeCell="T25" sqref="T25:W25"/>
    </sheetView>
  </sheetViews>
  <sheetFormatPr defaultRowHeight="14.4" x14ac:dyDescent="0.3"/>
  <sheetData>
    <row r="1" spans="1:25" ht="18" x14ac:dyDescent="0.35">
      <c r="A1" s="152" t="s">
        <v>45</v>
      </c>
      <c r="B1" s="153"/>
      <c r="C1" s="153"/>
      <c r="D1" s="153"/>
      <c r="E1" s="154"/>
      <c r="F1" s="154"/>
      <c r="G1" s="154"/>
      <c r="H1" s="154"/>
      <c r="I1" s="154"/>
      <c r="J1" s="154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</row>
    <row r="2" spans="1:25" ht="16.2" x14ac:dyDescent="0.35">
      <c r="A2" s="195" t="s">
        <v>1</v>
      </c>
      <c r="B2" s="195"/>
      <c r="C2" s="195"/>
      <c r="D2" s="19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</row>
    <row r="3" spans="1:25" ht="16.2" x14ac:dyDescent="0.35">
      <c r="A3" s="195">
        <v>2017</v>
      </c>
      <c r="B3" s="195"/>
      <c r="C3" s="195"/>
      <c r="D3" s="19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</row>
    <row r="4" spans="1:25" ht="16.8" thickBot="1" x14ac:dyDescent="0.4">
      <c r="A4" s="196"/>
      <c r="B4" s="196"/>
      <c r="C4" s="196"/>
      <c r="D4" s="19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</row>
    <row r="5" spans="1:25" ht="15.6" thickTop="1" thickBot="1" x14ac:dyDescent="0.35">
      <c r="A5" s="4" t="s">
        <v>2</v>
      </c>
      <c r="B5" s="5"/>
      <c r="C5" s="5"/>
      <c r="D5" s="6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8" t="s">
        <v>15</v>
      </c>
      <c r="R5" s="2"/>
      <c r="S5" s="2"/>
      <c r="T5" s="2"/>
      <c r="U5" s="2"/>
      <c r="V5" s="2"/>
      <c r="W5" s="2"/>
      <c r="X5" s="2"/>
      <c r="Y5" s="2"/>
    </row>
    <row r="6" spans="1:25" ht="15" thickTop="1" x14ac:dyDescent="0.3">
      <c r="A6" s="9" t="s">
        <v>16</v>
      </c>
      <c r="B6" s="10"/>
      <c r="C6" s="10"/>
      <c r="D6" s="11"/>
      <c r="E6" s="12"/>
      <c r="F6" s="13"/>
      <c r="G6" s="13"/>
      <c r="H6" s="13"/>
      <c r="I6" s="13"/>
      <c r="J6" s="14"/>
      <c r="K6" s="14"/>
      <c r="L6" s="14"/>
      <c r="M6" s="14"/>
      <c r="N6" s="14"/>
      <c r="O6" s="14"/>
      <c r="P6" s="15"/>
      <c r="Q6" s="16"/>
      <c r="R6" s="2"/>
      <c r="S6" s="2"/>
      <c r="T6" s="2"/>
      <c r="U6" s="2"/>
      <c r="V6" s="2"/>
      <c r="W6" s="2"/>
      <c r="X6" s="2"/>
      <c r="Y6" s="2"/>
    </row>
    <row r="7" spans="1:25" x14ac:dyDescent="0.3">
      <c r="A7" s="17"/>
      <c r="B7" s="18" t="s">
        <v>17</v>
      </c>
      <c r="C7" s="18"/>
      <c r="D7" s="19"/>
      <c r="E7" s="20">
        <f>IF([1]Tonnage!E10="","",[1]Tonnage!E10)</f>
        <v>488.76780542172492</v>
      </c>
      <c r="F7" s="21">
        <f>IF([1]Tonnage!F10="","",[1]Tonnage!F10)</f>
        <v>384.53650446701795</v>
      </c>
      <c r="G7" s="21">
        <f>IF([1]Tonnage!G10="","",[1]Tonnage!G10)</f>
        <v>470.23026300594211</v>
      </c>
      <c r="H7" s="21">
        <f>IF([1]Tonnage!H10="","",[1]Tonnage!H10)</f>
        <v>408.69905981421471</v>
      </c>
      <c r="I7" s="21">
        <f>IF([1]Tonnage!I10="","",[1]Tonnage!I10)</f>
        <v>465.51751819904894</v>
      </c>
      <c r="J7" s="21">
        <f>IF([1]Tonnage!J10="","",[1]Tonnage!J10)</f>
        <v>452.9251293996349</v>
      </c>
      <c r="K7" s="21">
        <f>IF([1]Tonnage!K10="","",[1]Tonnage!K10)</f>
        <v>398.56780280731618</v>
      </c>
      <c r="L7" s="21">
        <f>IF([1]Tonnage!L10="","",[1]Tonnage!L10)</f>
        <v>452.99665483552963</v>
      </c>
      <c r="M7" s="21">
        <f>IF([1]Tonnage!M10="","",[1]Tonnage!M10)</f>
        <v>392.38835213519633</v>
      </c>
      <c r="N7" s="21">
        <f>IF([1]Tonnage!N10="","",[1]Tonnage!N10)</f>
        <v>406.2207773020491</v>
      </c>
      <c r="O7" s="21">
        <f>IF([1]Tonnage!O10="","",[1]Tonnage!O10)</f>
        <v>442.74219146091491</v>
      </c>
      <c r="P7" s="22">
        <f>IF([1]Tonnage!P10="","",[1]Tonnage!P10)</f>
        <v>476.17014985810965</v>
      </c>
      <c r="Q7" s="23">
        <f>SUM(E7:P7)</f>
        <v>5239.7622087066993</v>
      </c>
      <c r="R7" s="2"/>
      <c r="S7" s="2"/>
      <c r="T7" s="2"/>
      <c r="U7" s="2"/>
      <c r="V7" s="2"/>
      <c r="W7" s="2"/>
      <c r="X7" s="2"/>
      <c r="Y7" s="2"/>
    </row>
    <row r="8" spans="1:25" x14ac:dyDescent="0.3">
      <c r="A8" s="17"/>
      <c r="B8" s="18" t="s">
        <v>18</v>
      </c>
      <c r="C8" s="18"/>
      <c r="D8" s="19"/>
      <c r="E8" s="20">
        <f>IF([1]Tonnage!E11="","",[1]Tonnage!E11)</f>
        <v>292.0423977188766</v>
      </c>
      <c r="F8" s="21">
        <f>IF([1]Tonnage!F11="","",[1]Tonnage!F11)</f>
        <v>331.75353824533522</v>
      </c>
      <c r="G8" s="21">
        <f>IF([1]Tonnage!G11="","",[1]Tonnage!G11)</f>
        <v>500.54440560657531</v>
      </c>
      <c r="H8" s="21">
        <f>IF([1]Tonnage!H11="","",[1]Tonnage!H11)</f>
        <v>930.19965411536396</v>
      </c>
      <c r="I8" s="21">
        <f>IF([1]Tonnage!I11="","",[1]Tonnage!I11)</f>
        <v>1359.0359937250614</v>
      </c>
      <c r="J8" s="21">
        <f>IF([1]Tonnage!J11="","",[1]Tonnage!J11)</f>
        <v>1104.7846048809588</v>
      </c>
      <c r="K8" s="21">
        <f>IF([1]Tonnage!K11="","",[1]Tonnage!K11)</f>
        <v>713.27642255555838</v>
      </c>
      <c r="L8" s="21">
        <f>IF([1]Tonnage!L11="","",[1]Tonnage!L11)</f>
        <v>641.09135144948959</v>
      </c>
      <c r="M8" s="21">
        <f>IF([1]Tonnage!M11="","",[1]Tonnage!M11)</f>
        <v>533.03608330804855</v>
      </c>
      <c r="N8" s="21">
        <f>IF([1]Tonnage!N11="","",[1]Tonnage!N11)</f>
        <v>602.49326223693788</v>
      </c>
      <c r="O8" s="21">
        <f>IF([1]Tonnage!O11="","",[1]Tonnage!O11)</f>
        <v>805.55696456320584</v>
      </c>
      <c r="P8" s="22">
        <f>IF([1]Tonnage!P11="","",[1]Tonnage!P11)</f>
        <v>495.19426859915257</v>
      </c>
      <c r="Q8" s="23">
        <f t="shared" ref="Q8:Q9" si="0">SUM(E8:P8)</f>
        <v>8309.0089470045641</v>
      </c>
      <c r="R8" s="2"/>
      <c r="S8" s="2"/>
      <c r="T8" s="2"/>
      <c r="U8" s="2"/>
      <c r="V8" s="2"/>
      <c r="W8" s="2"/>
      <c r="X8" s="2"/>
      <c r="Y8" s="2"/>
    </row>
    <row r="9" spans="1:25" x14ac:dyDescent="0.3">
      <c r="A9" s="17"/>
      <c r="B9" s="24" t="s">
        <v>19</v>
      </c>
      <c r="C9" s="24"/>
      <c r="D9" s="25"/>
      <c r="E9" s="20">
        <f>IF([1]Tonnage!E12="","",[1]Tonnage!E12)</f>
        <v>943.12532706931233</v>
      </c>
      <c r="F9" s="21">
        <f>IF([1]Tonnage!F12="","",[1]Tonnage!F12)</f>
        <v>852.00298056565225</v>
      </c>
      <c r="G9" s="21">
        <f>IF([1]Tonnage!G12="","",[1]Tonnage!G12)</f>
        <v>974.54045798629522</v>
      </c>
      <c r="H9" s="21">
        <f>IF([1]Tonnage!H12="","",[1]Tonnage!H12)</f>
        <v>880.76514068618417</v>
      </c>
      <c r="I9" s="21">
        <f>IF([1]Tonnage!I12="","",[1]Tonnage!I12)</f>
        <v>1067.4252988435328</v>
      </c>
      <c r="J9" s="21">
        <f>IF([1]Tonnage!J12="","",[1]Tonnage!J12)</f>
        <v>1029.1555207073689</v>
      </c>
      <c r="K9" s="21">
        <f>IF([1]Tonnage!K12="","",[1]Tonnage!K12)</f>
        <v>976.60823624581099</v>
      </c>
      <c r="L9" s="21">
        <f>IF([1]Tonnage!L12="","",[1]Tonnage!L12)</f>
        <v>1007.7584445551038</v>
      </c>
      <c r="M9" s="21">
        <f>IF([1]Tonnage!M12="","",[1]Tonnage!M12)</f>
        <v>938.03548322618008</v>
      </c>
      <c r="N9" s="21">
        <f>IF([1]Tonnage!N12="","",[1]Tonnage!N12)</f>
        <v>939.22219568490982</v>
      </c>
      <c r="O9" s="21">
        <f>IF([1]Tonnage!O12="","",[1]Tonnage!O12)</f>
        <v>976.5221899189055</v>
      </c>
      <c r="P9" s="22">
        <f>IF([1]Tonnage!P12="","",[1]Tonnage!P12)</f>
        <v>941.47839672118425</v>
      </c>
      <c r="Q9" s="26">
        <f t="shared" si="0"/>
        <v>11526.63967221044</v>
      </c>
      <c r="R9" s="2"/>
      <c r="S9" s="2"/>
      <c r="T9" s="2"/>
      <c r="U9" s="2"/>
      <c r="V9" s="2"/>
      <c r="W9" s="2"/>
      <c r="X9" s="2"/>
      <c r="Y9" s="2"/>
    </row>
    <row r="10" spans="1:25" ht="15" thickBot="1" x14ac:dyDescent="0.35">
      <c r="A10" s="27"/>
      <c r="B10" s="28" t="s">
        <v>20</v>
      </c>
      <c r="C10" s="28"/>
      <c r="D10" s="29"/>
      <c r="E10" s="30">
        <f>IF(SUM(E7:E9)=0,"",SUM(E7:E9))</f>
        <v>1723.9355302099138</v>
      </c>
      <c r="F10" s="31">
        <f t="shared" ref="F10:P10" si="1">IF(SUM(F7:F9)=0,"",SUM(F7:F9))</f>
        <v>1568.2930232780054</v>
      </c>
      <c r="G10" s="31">
        <f t="shared" si="1"/>
        <v>1945.3151265988126</v>
      </c>
      <c r="H10" s="31">
        <f t="shared" si="1"/>
        <v>2219.6638546157628</v>
      </c>
      <c r="I10" s="31">
        <f t="shared" si="1"/>
        <v>2891.9788107676432</v>
      </c>
      <c r="J10" s="31">
        <f t="shared" si="1"/>
        <v>2586.8652549879625</v>
      </c>
      <c r="K10" s="31">
        <f t="shared" si="1"/>
        <v>2088.4524616086856</v>
      </c>
      <c r="L10" s="31">
        <f t="shared" si="1"/>
        <v>2101.846450840123</v>
      </c>
      <c r="M10" s="31">
        <f t="shared" si="1"/>
        <v>1863.459918669425</v>
      </c>
      <c r="N10" s="31">
        <f t="shared" si="1"/>
        <v>1947.9362352238968</v>
      </c>
      <c r="O10" s="31">
        <f t="shared" si="1"/>
        <v>2224.8213459430262</v>
      </c>
      <c r="P10" s="32">
        <f t="shared" si="1"/>
        <v>1912.8428151784465</v>
      </c>
      <c r="Q10" s="33">
        <f t="shared" ref="Q10" si="2">SUM(Q7:Q9)</f>
        <v>25075.410827921703</v>
      </c>
      <c r="R10" s="34"/>
      <c r="S10" s="34"/>
      <c r="T10" s="34"/>
      <c r="U10" s="34"/>
      <c r="V10" s="34"/>
      <c r="W10" s="34"/>
      <c r="X10" s="34"/>
      <c r="Y10" s="34"/>
    </row>
    <row r="11" spans="1:25" ht="15" thickTop="1" x14ac:dyDescent="0.3">
      <c r="A11" s="9" t="s">
        <v>21</v>
      </c>
      <c r="B11" s="10"/>
      <c r="C11" s="10"/>
      <c r="D11" s="1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17"/>
      <c r="B12" s="18" t="s">
        <v>17</v>
      </c>
      <c r="C12" s="18"/>
      <c r="D12" s="19"/>
      <c r="E12" s="20">
        <f>IF([1]Tonnage!E15="","",[1]Tonnage!E15)</f>
        <v>136.53996706753969</v>
      </c>
      <c r="F12" s="21">
        <f>IF([1]Tonnage!F15="","",[1]Tonnage!F15)</f>
        <v>134.22848409414291</v>
      </c>
      <c r="G12" s="21">
        <f>IF([1]Tonnage!G15="","",[1]Tonnage!G15)</f>
        <v>162.37320662289858</v>
      </c>
      <c r="H12" s="21">
        <f>IF([1]Tonnage!H15="","",[1]Tonnage!H15)</f>
        <v>147.50624323636293</v>
      </c>
      <c r="I12" s="21">
        <f>IF([1]Tonnage!I15="","",[1]Tonnage!I15)</f>
        <v>150.36584277451038</v>
      </c>
      <c r="J12" s="21">
        <f>IF([1]Tonnage!J15="","",[1]Tonnage!J15)</f>
        <v>165.95744640380144</v>
      </c>
      <c r="K12" s="21">
        <f>IF([1]Tonnage!K15="","",[1]Tonnage!K15)</f>
        <v>134.22439062595367</v>
      </c>
      <c r="L12" s="21">
        <f>IF([1]Tonnage!L15="","",[1]Tonnage!L15)</f>
        <v>139.75778099149466</v>
      </c>
      <c r="M12" s="21">
        <f>IF([1]Tonnage!M15="","",[1]Tonnage!M15)</f>
        <v>149.44328152388334</v>
      </c>
      <c r="N12" s="21">
        <f>IF([1]Tonnage!N15="","",[1]Tonnage!N15)</f>
        <v>162.6266366802156</v>
      </c>
      <c r="O12" s="21">
        <f>IF([1]Tonnage!O15="","",[1]Tonnage!O15)</f>
        <v>158.31899625808001</v>
      </c>
      <c r="P12" s="22">
        <f>IF([1]Tonnage!P15="","",[1]Tonnage!P15)</f>
        <v>146.05697966367006</v>
      </c>
      <c r="Q12" s="23">
        <f t="shared" ref="Q12:Q14" si="3">SUM(E12:P12)</f>
        <v>1787.3992559425533</v>
      </c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17"/>
      <c r="B13" s="18" t="s">
        <v>18</v>
      </c>
      <c r="C13" s="18"/>
      <c r="D13" s="19"/>
      <c r="E13" s="20">
        <f>IF([1]Tonnage!E16="","",[1]Tonnage!E16)</f>
        <v>1.0370947401970625</v>
      </c>
      <c r="F13" s="21">
        <f>IF([1]Tonnage!F16="","",[1]Tonnage!F16)</f>
        <v>0.7569071464240551</v>
      </c>
      <c r="G13" s="21">
        <f>IF([1]Tonnage!G16="","",[1]Tonnage!G16)</f>
        <v>1.1027895510196686</v>
      </c>
      <c r="H13" s="21">
        <f>IF([1]Tonnage!H16="","",[1]Tonnage!H16)</f>
        <v>2.4521300941705704</v>
      </c>
      <c r="I13" s="21">
        <f>IF([1]Tonnage!I16="","",[1]Tonnage!I16)</f>
        <v>3.6002758666872978</v>
      </c>
      <c r="J13" s="21">
        <f>IF([1]Tonnage!J16="","",[1]Tonnage!J16)</f>
        <v>2.2646507620811462</v>
      </c>
      <c r="K13" s="21">
        <f>IF([1]Tonnage!K16="","",[1]Tonnage!K16)</f>
        <v>2.0587859526276588</v>
      </c>
      <c r="L13" s="21">
        <f>IF([1]Tonnage!L16="","",[1]Tonnage!L16)</f>
        <v>1.7171523831784725</v>
      </c>
      <c r="M13" s="21">
        <f>IF([1]Tonnage!M16="","",[1]Tonnage!M16)</f>
        <v>1.2879013828933239</v>
      </c>
      <c r="N13" s="21">
        <f>IF([1]Tonnage!N16="","",[1]Tonnage!N16)</f>
        <v>1.7075197659432888</v>
      </c>
      <c r="O13" s="21">
        <f>IF([1]Tonnage!O16="","",[1]Tonnage!O16)</f>
        <v>2.2344877943396568</v>
      </c>
      <c r="P13" s="22">
        <f>IF([1]Tonnage!P16="","",[1]Tonnage!P16)</f>
        <v>1.4082368724048138</v>
      </c>
      <c r="Q13" s="23">
        <f t="shared" si="3"/>
        <v>21.627932311967015</v>
      </c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17"/>
      <c r="B14" s="24" t="s">
        <v>19</v>
      </c>
      <c r="C14" s="39"/>
      <c r="D14" s="40"/>
      <c r="E14" s="41">
        <f>IF([1]Tonnage!E18+[1]Tonnage!E19=0,"",[1]Tonnage!E18+[1]Tonnage!E19)</f>
        <v>1041.4937053763865</v>
      </c>
      <c r="F14" s="42">
        <f>IF([1]Tonnage!F18+[1]Tonnage!F19=0,"",[1]Tonnage!F18+[1]Tonnage!F19)</f>
        <v>925.26357426881782</v>
      </c>
      <c r="G14" s="42">
        <f>IF([1]Tonnage!G18+[1]Tonnage!G19=0,"",[1]Tonnage!G18+[1]Tonnage!G19)</f>
        <v>1170.6450673651696</v>
      </c>
      <c r="H14" s="42">
        <f>IF([1]Tonnage!H18+[1]Tonnage!H19=0,"",[1]Tonnage!H18+[1]Tonnage!H19)</f>
        <v>1210.0178628098965</v>
      </c>
      <c r="I14" s="42">
        <f>IF([1]Tonnage!I18+[1]Tonnage!I19=0,"",[1]Tonnage!I18+[1]Tonnage!I19)</f>
        <v>1414.0517175650598</v>
      </c>
      <c r="J14" s="42">
        <f>IF([1]Tonnage!J18+[1]Tonnage!J19=0,"",[1]Tonnage!J18+[1]Tonnage!J19)</f>
        <v>1351.1949552345277</v>
      </c>
      <c r="K14" s="42">
        <f>IF([1]Tonnage!K18+[1]Tonnage!K19=0,"",[1]Tonnage!K18+[1]Tonnage!K19)</f>
        <v>1162.9992801260948</v>
      </c>
      <c r="L14" s="42">
        <f>IF([1]Tonnage!L18+[1]Tonnage!L19=0,"",[1]Tonnage!L18+[1]Tonnage!L19)</f>
        <v>1152.6561693298818</v>
      </c>
      <c r="M14" s="42">
        <f>IF([1]Tonnage!M18+[1]Tonnage!M19=0,"",[1]Tonnage!M18+[1]Tonnage!M19)</f>
        <v>1199.3462954711913</v>
      </c>
      <c r="N14" s="42">
        <f>IF([1]Tonnage!N18+[1]Tonnage!N19=0,"",[1]Tonnage!N18+[1]Tonnage!N19)</f>
        <v>1182.8923391318322</v>
      </c>
      <c r="O14" s="42">
        <f>IF([1]Tonnage!O18+[1]Tonnage!O19=0,"",[1]Tonnage!O18+[1]Tonnage!O19)</f>
        <v>1125.0235923480986</v>
      </c>
      <c r="P14" s="43">
        <f>IF([1]Tonnage!P18+[1]Tonnage!P19=0,"",[1]Tonnage!P18+[1]Tonnage!P19)</f>
        <v>1242.574346036911</v>
      </c>
      <c r="Q14" s="26">
        <f t="shared" si="3"/>
        <v>14178.158905063863</v>
      </c>
      <c r="R14" s="2"/>
      <c r="S14" s="2"/>
      <c r="T14" s="2"/>
      <c r="U14" s="2"/>
      <c r="V14" s="2"/>
      <c r="W14" s="2"/>
      <c r="X14" s="2"/>
      <c r="Y14" s="2"/>
    </row>
    <row r="15" spans="1:25" ht="15" thickBot="1" x14ac:dyDescent="0.35">
      <c r="A15" s="27"/>
      <c r="B15" s="10" t="s">
        <v>20</v>
      </c>
      <c r="C15" s="10"/>
      <c r="D15" s="11"/>
      <c r="E15" s="30">
        <f>IF(SUM(E12:E14)=0,"",SUM(E12:E14))</f>
        <v>1179.0707671841233</v>
      </c>
      <c r="F15" s="31">
        <f t="shared" ref="F15:P15" si="4">IF(SUM(F12:F14)=0,"",SUM(F12:F14))</f>
        <v>1060.2489655093848</v>
      </c>
      <c r="G15" s="31">
        <f t="shared" si="4"/>
        <v>1334.1210635390878</v>
      </c>
      <c r="H15" s="31">
        <f t="shared" si="4"/>
        <v>1359.97623614043</v>
      </c>
      <c r="I15" s="31">
        <f t="shared" si="4"/>
        <v>1568.0178362062575</v>
      </c>
      <c r="J15" s="31">
        <f t="shared" si="4"/>
        <v>1519.4170524004103</v>
      </c>
      <c r="K15" s="31">
        <f t="shared" si="4"/>
        <v>1299.2824567046762</v>
      </c>
      <c r="L15" s="31">
        <f t="shared" si="4"/>
        <v>1294.1311027045549</v>
      </c>
      <c r="M15" s="31">
        <f t="shared" si="4"/>
        <v>1350.077478377968</v>
      </c>
      <c r="N15" s="31">
        <f t="shared" si="4"/>
        <v>1347.226495577991</v>
      </c>
      <c r="O15" s="31">
        <f t="shared" si="4"/>
        <v>1285.5770764005183</v>
      </c>
      <c r="P15" s="32">
        <f t="shared" si="4"/>
        <v>1390.0395625729859</v>
      </c>
      <c r="Q15" s="33">
        <f t="shared" ref="Q15" si="5">SUM(Q12:Q14)</f>
        <v>15987.186093318383</v>
      </c>
      <c r="R15" s="34"/>
      <c r="S15" s="34"/>
      <c r="T15" s="34"/>
      <c r="U15" s="34"/>
      <c r="V15" s="34"/>
      <c r="W15" s="34"/>
      <c r="X15" s="34"/>
      <c r="Y15" s="34"/>
    </row>
    <row r="16" spans="1:25" ht="15" thickTop="1" x14ac:dyDescent="0.3">
      <c r="A16" s="9" t="s">
        <v>22</v>
      </c>
      <c r="B16" s="10"/>
      <c r="C16" s="10"/>
      <c r="D16" s="11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2"/>
      <c r="S16" s="2"/>
      <c r="T16" s="2"/>
      <c r="U16" s="2"/>
      <c r="V16" s="2"/>
      <c r="W16" s="2"/>
      <c r="X16" s="2"/>
      <c r="Y16" s="2"/>
    </row>
    <row r="17" spans="1:25" x14ac:dyDescent="0.3">
      <c r="A17" s="17"/>
      <c r="B17" s="18" t="s">
        <v>17</v>
      </c>
      <c r="C17" s="18"/>
      <c r="D17" s="19"/>
      <c r="E17" s="20">
        <f>IF([1]Tonnage!E22+[1]Tonnage!E29=0,"",[1]Tonnage!E22+[1]Tonnage!E29)</f>
        <v>216.13309327885509</v>
      </c>
      <c r="F17" s="21">
        <f>IF([1]Tonnage!F22+[1]Tonnage!F29=0,"",[1]Tonnage!F22+[1]Tonnage!F29)</f>
        <v>206.18754094839096</v>
      </c>
      <c r="G17" s="21">
        <f>IF([1]Tonnage!G22+[1]Tonnage!G29=0,"",[1]Tonnage!G22+[1]Tonnage!G29)</f>
        <v>260.02142736315727</v>
      </c>
      <c r="H17" s="21">
        <f>IF([1]Tonnage!H22+[1]Tonnage!H29=0,"",[1]Tonnage!H22+[1]Tonnage!H29)</f>
        <v>228.16402310617269</v>
      </c>
      <c r="I17" s="21">
        <f>IF([1]Tonnage!I22+[1]Tonnage!I29=0,"",[1]Tonnage!I22+[1]Tonnage!I29)</f>
        <v>245.92038175813855</v>
      </c>
      <c r="J17" s="21">
        <f>IF([1]Tonnage!J22+[1]Tonnage!J29=0,"",[1]Tonnage!J22+[1]Tonnage!J29)</f>
        <v>252.31569613762201</v>
      </c>
      <c r="K17" s="21">
        <f>IF([1]Tonnage!K22+[1]Tonnage!K29=0,"",[1]Tonnage!K22+[1]Tonnage!K29)</f>
        <v>199.17339199524372</v>
      </c>
      <c r="L17" s="21">
        <f>IF([1]Tonnage!L22+[1]Tonnage!L29=0,"",[1]Tonnage!L22+[1]Tonnage!L29)</f>
        <v>210.84724133007228</v>
      </c>
      <c r="M17" s="21">
        <f>IF([1]Tonnage!M22+[1]Tonnage!M29=0,"",[1]Tonnage!M22+[1]Tonnage!M29)</f>
        <v>220.21860295630992</v>
      </c>
      <c r="N17" s="21">
        <f>IF([1]Tonnage!N22+[1]Tonnage!N29=0,"",[1]Tonnage!N22+[1]Tonnage!N29)</f>
        <v>238.27352221496403</v>
      </c>
      <c r="O17" s="21">
        <f>IF([1]Tonnage!O22+[1]Tonnage!O29=0,"",[1]Tonnage!O22+[1]Tonnage!O29)</f>
        <v>231.06931344047189</v>
      </c>
      <c r="P17" s="22">
        <f>IF([1]Tonnage!P22+[1]Tonnage!P29=0,"",[1]Tonnage!P22+[1]Tonnage!P29)</f>
        <v>217.40306954734027</v>
      </c>
      <c r="Q17" s="23">
        <f t="shared" ref="Q17:Q19" si="6">SUM(E17:P17)</f>
        <v>2725.7273040767386</v>
      </c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 s="17"/>
      <c r="B18" s="18" t="s">
        <v>18</v>
      </c>
      <c r="C18" s="18"/>
      <c r="D18" s="19"/>
      <c r="E18" s="20">
        <f>IF([1]Tonnage!E23="","",[1]Tonnage!E23)</f>
        <v>2.0898609273135662</v>
      </c>
      <c r="F18" s="21">
        <f>IF([1]Tonnage!F23="","",[1]Tonnage!F23)</f>
        <v>2.0759713612496853</v>
      </c>
      <c r="G18" s="21">
        <f>IF([1]Tonnage!G23="","",[1]Tonnage!G23)</f>
        <v>2.6478131823241711</v>
      </c>
      <c r="H18" s="21">
        <f>IF([1]Tonnage!H23="","",[1]Tonnage!H23)</f>
        <v>5.737446591258049</v>
      </c>
      <c r="I18" s="21">
        <f>IF([1]Tonnage!I23="","",[1]Tonnage!I23)</f>
        <v>8.1674304604530334</v>
      </c>
      <c r="J18" s="21">
        <f>IF([1]Tonnage!J23="","",[1]Tonnage!J23)</f>
        <v>6.8687617033720016</v>
      </c>
      <c r="K18" s="21">
        <f>IF([1]Tonnage!K23="","",[1]Tonnage!K23)</f>
        <v>3.5406724065542221</v>
      </c>
      <c r="L18" s="21">
        <f>IF([1]Tonnage!L23="","",[1]Tonnage!L23)</f>
        <v>4.6257594674825668</v>
      </c>
      <c r="M18" s="21">
        <f>IF([1]Tonnage!M23="","",[1]Tonnage!M23)</f>
        <v>3.641106691211462</v>
      </c>
      <c r="N18" s="21">
        <f>IF([1]Tonnage!N23="","",[1]Tonnage!N23)</f>
        <v>4.1100339069962502</v>
      </c>
      <c r="O18" s="21">
        <f>IF([1]Tonnage!O23="","",[1]Tonnage!O23)</f>
        <v>5.3200956284999847</v>
      </c>
      <c r="P18" s="22">
        <f>IF([1]Tonnage!P23="","",[1]Tonnage!P23)</f>
        <v>3.6981067135930061</v>
      </c>
      <c r="Q18" s="23">
        <f t="shared" si="6"/>
        <v>52.523059040307999</v>
      </c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17"/>
      <c r="B19" s="24" t="s">
        <v>19</v>
      </c>
      <c r="C19" s="39"/>
      <c r="D19" s="40"/>
      <c r="E19" s="41">
        <f>IF([1]Tonnage!E25+[1]Tonnage!E26=0,"",[1]Tonnage!E25+[1]Tonnage!E26)</f>
        <v>1387.2284919890762</v>
      </c>
      <c r="F19" s="42">
        <f>IF([1]Tonnage!F25+[1]Tonnage!F26=0,"",[1]Tonnage!F25+[1]Tonnage!F26)</f>
        <v>1327.4296990327537</v>
      </c>
      <c r="G19" s="42">
        <f>IF([1]Tonnage!G25+[1]Tonnage!G26=0,"",[1]Tonnage!G25+[1]Tonnage!G26)</f>
        <v>1663.3634352079034</v>
      </c>
      <c r="H19" s="42">
        <f>IF([1]Tonnage!H25+[1]Tonnage!H26=0,"",[1]Tonnage!H25+[1]Tonnage!H26)</f>
        <v>1217.5469374829531</v>
      </c>
      <c r="I19" s="42">
        <f>IF([1]Tonnage!I25+[1]Tonnage!I26=0,"",[1]Tonnage!I25+[1]Tonnage!I26)</f>
        <v>1495.127549032271</v>
      </c>
      <c r="J19" s="42">
        <f>IF([1]Tonnage!J25+[1]Tonnage!J26=0,"",[1]Tonnage!J25+[1]Tonnage!J26)</f>
        <v>1435.4708992588521</v>
      </c>
      <c r="K19" s="42">
        <f>IF([1]Tonnage!K25+[1]Tonnage!K26=0,"",[1]Tonnage!K25+[1]Tonnage!K26)</f>
        <v>1281.6477700319886</v>
      </c>
      <c r="L19" s="42">
        <f>IF([1]Tonnage!L25+[1]Tonnage!L26=0,"",[1]Tonnage!L25+[1]Tonnage!L26)</f>
        <v>1394.6535036355258</v>
      </c>
      <c r="M19" s="42">
        <f>IF([1]Tonnage!M25+[1]Tonnage!M26=0,"",[1]Tonnage!M25+[1]Tonnage!M26)</f>
        <v>1405.444322155714</v>
      </c>
      <c r="N19" s="42">
        <f>IF([1]Tonnage!N25+[1]Tonnage!N26=0,"",[1]Tonnage!N25+[1]Tonnage!N26)</f>
        <v>1377.7297426024079</v>
      </c>
      <c r="O19" s="42">
        <f>IF([1]Tonnage!O25+[1]Tonnage!O26=0,"",[1]Tonnage!O25+[1]Tonnage!O26)</f>
        <v>1333.7460486757755</v>
      </c>
      <c r="P19" s="43">
        <f>IF([1]Tonnage!P25+[1]Tonnage!P26=0,"",[1]Tonnage!P25+[1]Tonnage!P26)</f>
        <v>1421.8751068329811</v>
      </c>
      <c r="Q19" s="26">
        <f t="shared" si="6"/>
        <v>16741.263505938205</v>
      </c>
      <c r="R19" s="2"/>
      <c r="S19" s="2"/>
      <c r="T19" s="2"/>
      <c r="U19" s="2"/>
      <c r="V19" s="2"/>
      <c r="W19" s="2"/>
      <c r="X19" s="2"/>
      <c r="Y19" s="2"/>
    </row>
    <row r="20" spans="1:25" ht="15" thickBot="1" x14ac:dyDescent="0.35">
      <c r="A20" s="27"/>
      <c r="B20" s="10" t="s">
        <v>20</v>
      </c>
      <c r="C20" s="10"/>
      <c r="D20" s="11"/>
      <c r="E20" s="30">
        <f>IF(SUM(E17:E19)=0,"",SUM(E17:E19))</f>
        <v>1605.4514461952449</v>
      </c>
      <c r="F20" s="31">
        <f t="shared" ref="F20:P20" si="7">IF(SUM(F17:F19)=0,"",SUM(F17:F19))</f>
        <v>1535.6932113423943</v>
      </c>
      <c r="G20" s="31">
        <f t="shared" si="7"/>
        <v>1926.0326757533849</v>
      </c>
      <c r="H20" s="31">
        <f t="shared" si="7"/>
        <v>1451.4484071803838</v>
      </c>
      <c r="I20" s="31">
        <f t="shared" si="7"/>
        <v>1749.2153612508625</v>
      </c>
      <c r="J20" s="31">
        <f t="shared" si="7"/>
        <v>1694.6553570998462</v>
      </c>
      <c r="K20" s="31">
        <f t="shared" si="7"/>
        <v>1484.3618344337865</v>
      </c>
      <c r="L20" s="31">
        <f t="shared" si="7"/>
        <v>1610.1265044330808</v>
      </c>
      <c r="M20" s="31">
        <f t="shared" si="7"/>
        <v>1629.3040318032354</v>
      </c>
      <c r="N20" s="31">
        <f t="shared" si="7"/>
        <v>1620.1132987243682</v>
      </c>
      <c r="O20" s="31">
        <f t="shared" si="7"/>
        <v>1570.1354577447473</v>
      </c>
      <c r="P20" s="32">
        <f t="shared" si="7"/>
        <v>1642.9762830939144</v>
      </c>
      <c r="Q20" s="33">
        <f t="shared" ref="Q20" si="8">SUM(Q17:Q19)</f>
        <v>19519.513869055252</v>
      </c>
      <c r="R20" s="34"/>
      <c r="S20" s="34"/>
      <c r="T20" s="34"/>
      <c r="U20" s="34"/>
      <c r="V20" s="34"/>
      <c r="W20" s="34"/>
      <c r="X20" s="34"/>
      <c r="Y20" s="34"/>
    </row>
    <row r="21" spans="1:25" ht="15.6" thickTop="1" thickBot="1" x14ac:dyDescent="0.35">
      <c r="A21" s="44" t="s">
        <v>23</v>
      </c>
      <c r="B21" s="45"/>
      <c r="C21" s="45"/>
      <c r="D21" s="46"/>
      <c r="E21" s="47">
        <f>IFERROR(E20+E15+E10,"")</f>
        <v>4508.4577435892825</v>
      </c>
      <c r="F21" s="48">
        <f t="shared" ref="F21:P21" si="9">IFERROR(F20+F15+F10,"")</f>
        <v>4164.2352001297841</v>
      </c>
      <c r="G21" s="48">
        <f t="shared" si="9"/>
        <v>5205.4688658912855</v>
      </c>
      <c r="H21" s="48">
        <f t="shared" si="9"/>
        <v>5031.0884979365765</v>
      </c>
      <c r="I21" s="48">
        <f t="shared" si="9"/>
        <v>6209.2120082247629</v>
      </c>
      <c r="J21" s="48">
        <f t="shared" si="9"/>
        <v>5800.9376644882195</v>
      </c>
      <c r="K21" s="48">
        <f t="shared" si="9"/>
        <v>4872.0967527471485</v>
      </c>
      <c r="L21" s="48">
        <f t="shared" si="9"/>
        <v>5006.1040579777582</v>
      </c>
      <c r="M21" s="48">
        <f t="shared" si="9"/>
        <v>4842.8414288506283</v>
      </c>
      <c r="N21" s="48">
        <f t="shared" si="9"/>
        <v>4915.276029526256</v>
      </c>
      <c r="O21" s="48">
        <f t="shared" si="9"/>
        <v>5080.5338800882919</v>
      </c>
      <c r="P21" s="49">
        <f t="shared" si="9"/>
        <v>4945.858660845347</v>
      </c>
      <c r="Q21" s="50">
        <f t="shared" ref="Q21" si="10">Q20+Q15+Q10</f>
        <v>60582.110790295337</v>
      </c>
      <c r="R21" s="2"/>
      <c r="S21" s="2"/>
      <c r="T21" s="2"/>
      <c r="U21" s="2"/>
      <c r="V21" s="2"/>
      <c r="W21" s="2"/>
      <c r="X21" s="2"/>
      <c r="Y21" s="2"/>
    </row>
    <row r="22" spans="1:25" ht="15.6" thickTop="1" thickBot="1" x14ac:dyDescent="0.35">
      <c r="A22" s="51"/>
      <c r="B22" s="2"/>
      <c r="C22" s="2"/>
      <c r="D22" s="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2"/>
      <c r="S22" s="2"/>
      <c r="T22" s="2"/>
      <c r="U22" s="2"/>
      <c r="V22" s="2"/>
      <c r="W22" s="2"/>
      <c r="X22" s="2"/>
      <c r="Y22" s="2"/>
    </row>
    <row r="23" spans="1:25" ht="15.6" thickTop="1" thickBot="1" x14ac:dyDescent="0.35">
      <c r="A23" s="4" t="s">
        <v>24</v>
      </c>
      <c r="B23" s="5"/>
      <c r="C23" s="5"/>
      <c r="D23" s="6"/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8" t="s">
        <v>15</v>
      </c>
      <c r="R23" s="2"/>
      <c r="S23" s="2"/>
      <c r="T23" s="2"/>
      <c r="U23" s="2"/>
      <c r="V23" s="2"/>
      <c r="W23" s="2"/>
      <c r="X23" s="2"/>
      <c r="Y23" s="2"/>
    </row>
    <row r="24" spans="1:25" ht="15" thickTop="1" x14ac:dyDescent="0.3">
      <c r="A24" s="54" t="s">
        <v>25</v>
      </c>
      <c r="B24" s="10"/>
      <c r="C24" s="10"/>
      <c r="D24" s="55"/>
      <c r="E24" s="56"/>
      <c r="F24" s="57"/>
      <c r="G24" s="57"/>
      <c r="H24" s="58"/>
      <c r="I24" s="57"/>
      <c r="J24" s="58"/>
      <c r="K24" s="58"/>
      <c r="L24" s="58"/>
      <c r="M24" s="58"/>
      <c r="N24" s="58"/>
      <c r="O24" s="58"/>
      <c r="P24" s="59"/>
      <c r="Q24" s="16"/>
      <c r="R24" s="2"/>
      <c r="S24" s="2"/>
      <c r="T24" s="2"/>
      <c r="U24" s="2"/>
      <c r="V24" s="2"/>
      <c r="W24" s="2"/>
      <c r="X24" s="2"/>
      <c r="Y24" s="2"/>
    </row>
    <row r="25" spans="1:25" x14ac:dyDescent="0.3">
      <c r="A25" s="17"/>
      <c r="B25" s="18" t="s">
        <v>26</v>
      </c>
      <c r="C25" s="18"/>
      <c r="D25" s="19"/>
      <c r="E25" s="60">
        <f>IF([1]Tonnage!E37="","",[1]Tonnage!E37)</f>
        <v>0.95385127071588149</v>
      </c>
      <c r="F25" s="61">
        <f>IF([1]Tonnage!F37="","",[1]Tonnage!F37)</f>
        <v>0.95220212536120741</v>
      </c>
      <c r="G25" s="61">
        <f>IF([1]Tonnage!G37="","",[1]Tonnage!G37)</f>
        <v>0.95435280298480707</v>
      </c>
      <c r="H25" s="61">
        <f>IF([1]Tonnage!H37="","",[1]Tonnage!H37)</f>
        <v>0.95337674717756582</v>
      </c>
      <c r="I25" s="61">
        <f>IF([1]Tonnage!I37="","",[1]Tonnage!I37)</f>
        <v>0.95306007714270446</v>
      </c>
      <c r="J25" s="61">
        <f>IF([1]Tonnage!J37="","",[1]Tonnage!J37)</f>
        <v>0.95431537921185638</v>
      </c>
      <c r="K25" s="61">
        <f>IF([1]Tonnage!K37="","",[1]Tonnage!K37)</f>
        <v>0.94473048390380787</v>
      </c>
      <c r="L25" s="61">
        <f>IF([1]Tonnage!L37="","",[1]Tonnage!L37)</f>
        <v>0.95291172549906689</v>
      </c>
      <c r="M25" s="61">
        <f>IF([1]Tonnage!M37="","",[1]Tonnage!M37)</f>
        <v>0.95395043738095164</v>
      </c>
      <c r="N25" s="61">
        <f>IF([1]Tonnage!N37="","",[1]Tonnage!N37)</f>
        <v>0.95368193023539738</v>
      </c>
      <c r="O25" s="61">
        <f>IF([1]Tonnage!O37="","",[1]Tonnage!O37)</f>
        <v>0.95083712795452224</v>
      </c>
      <c r="P25" s="62">
        <f>IF([1]Tonnage!P37="","",[1]Tonnage!P37)</f>
        <v>0.95412957769082163</v>
      </c>
      <c r="Q25" s="63">
        <f>[1]Tonnage!Q37</f>
        <v>0.95261664043821581</v>
      </c>
      <c r="R25" s="2"/>
      <c r="S25" s="2"/>
      <c r="T25" s="155"/>
      <c r="U25" s="2"/>
      <c r="V25" s="2"/>
      <c r="W25" s="2"/>
      <c r="X25" s="2"/>
      <c r="Y25" s="2"/>
    </row>
    <row r="26" spans="1:25" x14ac:dyDescent="0.3">
      <c r="A26" s="17"/>
      <c r="B26" s="18" t="s">
        <v>27</v>
      </c>
      <c r="C26" s="18"/>
      <c r="D26" s="19"/>
      <c r="E26" s="64">
        <f>IF([1]Tonnage!E38="","",[1]Tonnage!E38)</f>
        <v>24.971470080315527</v>
      </c>
      <c r="F26" s="65">
        <f>IF([1]Tonnage!F38="","",[1]Tonnage!F38)</f>
        <v>22.668884006560397</v>
      </c>
      <c r="G26" s="65">
        <f>IF([1]Tonnage!G38="","",[1]Tonnage!G38)</f>
        <v>22.610186687981688</v>
      </c>
      <c r="H26" s="65">
        <f>IF([1]Tonnage!H38="","",[1]Tonnage!H38)</f>
        <v>23.091140508112545</v>
      </c>
      <c r="I26" s="65">
        <f>IF([1]Tonnage!I38="","",[1]Tonnage!I38)</f>
        <v>22.227539544169812</v>
      </c>
      <c r="J26" s="65">
        <f>IF([1]Tonnage!J38="","",[1]Tonnage!J38)</f>
        <v>23.174252221682377</v>
      </c>
      <c r="K26" s="65">
        <f>IF([1]Tonnage!K38="","",[1]Tonnage!K38)</f>
        <v>22.796388059345858</v>
      </c>
      <c r="L26" s="65">
        <f>IF([1]Tonnage!L38="","",[1]Tonnage!L38)</f>
        <v>22.757167216228268</v>
      </c>
      <c r="M26" s="65">
        <f>IF([1]Tonnage!M38="","",[1]Tonnage!M38)</f>
        <v>21.553423065175291</v>
      </c>
      <c r="N26" s="65">
        <f>IF([1]Tonnage!N38="","",[1]Tonnage!N38)</f>
        <v>21.47948482623945</v>
      </c>
      <c r="O26" s="65">
        <f>IF([1]Tonnage!O38="","",[1]Tonnage!O38)</f>
        <v>23.459754571442335</v>
      </c>
      <c r="P26" s="66">
        <f>IF([1]Tonnage!P38="","",[1]Tonnage!P38)</f>
        <v>25.223697761219093</v>
      </c>
      <c r="Q26" s="67">
        <f>[1]Tonnage!Q38</f>
        <v>23.001115712372723</v>
      </c>
      <c r="R26" s="2"/>
      <c r="S26" s="2"/>
      <c r="T26" s="2"/>
      <c r="U26" s="2"/>
      <c r="V26" s="2"/>
      <c r="W26" s="2"/>
      <c r="X26" s="2"/>
      <c r="Y26" s="2"/>
    </row>
    <row r="27" spans="1:25" x14ac:dyDescent="0.3">
      <c r="A27" s="9" t="s">
        <v>28</v>
      </c>
      <c r="B27" s="10"/>
      <c r="C27" s="10"/>
      <c r="D27" s="11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1"/>
      <c r="R27" s="2"/>
      <c r="S27" s="2"/>
      <c r="T27" s="2"/>
      <c r="U27" s="2"/>
      <c r="V27" s="2"/>
      <c r="W27" s="2"/>
      <c r="X27" s="2"/>
      <c r="Y27" s="2"/>
    </row>
    <row r="28" spans="1:25" x14ac:dyDescent="0.3">
      <c r="A28" s="17"/>
      <c r="B28" s="18" t="s">
        <v>29</v>
      </c>
      <c r="C28" s="18"/>
      <c r="D28" s="19"/>
      <c r="E28" s="60">
        <f>IF([1]Tonnage!E40="","",[1]Tonnage!E40)</f>
        <v>0.98172656468890773</v>
      </c>
      <c r="F28" s="61">
        <f>IF([1]Tonnage!F40="","",[1]Tonnage!F40)</f>
        <v>0.98228801645873531</v>
      </c>
      <c r="G28" s="61">
        <f>IF([1]Tonnage!G40="","",[1]Tonnage!G40)</f>
        <v>0.98141223838263514</v>
      </c>
      <c r="H28" s="61">
        <f>IF([1]Tonnage!H40="","",[1]Tonnage!H40)</f>
        <v>0.97971397155678208</v>
      </c>
      <c r="I28" s="61">
        <f>IF([1]Tonnage!I40="","",[1]Tonnage!I40)</f>
        <v>0.9764163146101319</v>
      </c>
      <c r="J28" s="61">
        <f>IF([1]Tonnage!J40="","",[1]Tonnage!J40)</f>
        <v>0.97603604393984644</v>
      </c>
      <c r="K28" s="61">
        <f>IF([1]Tonnage!K40="","",[1]Tonnage!K40)</f>
        <v>0.97251524047129112</v>
      </c>
      <c r="L28" s="61">
        <f>IF([1]Tonnage!L40="","",[1]Tonnage!L40)</f>
        <v>0.97572877975442629</v>
      </c>
      <c r="M28" s="61">
        <f>IF([1]Tonnage!M40="","",[1]Tonnage!M40)</f>
        <v>0.9766197565426018</v>
      </c>
      <c r="N28" s="61">
        <f>IF([1]Tonnage!N40="","",[1]Tonnage!N40)</f>
        <v>0.97731789477609232</v>
      </c>
      <c r="O28" s="61">
        <f>IF([1]Tonnage!O40="","",[1]Tonnage!O40)</f>
        <v>0.97710780779972639</v>
      </c>
      <c r="P28" s="62">
        <f>IF([1]Tonnage!P40="","",[1]Tonnage!P40)</f>
        <v>0.97991870173034457</v>
      </c>
      <c r="Q28" s="63">
        <f>[1]Tonnage!Q40</f>
        <v>0.97806677755929339</v>
      </c>
      <c r="R28" s="2"/>
      <c r="S28" s="2"/>
      <c r="T28" s="2"/>
      <c r="U28" s="2"/>
      <c r="V28" s="2"/>
      <c r="W28" s="2"/>
      <c r="X28" s="2"/>
      <c r="Y28" s="2"/>
    </row>
    <row r="29" spans="1:25" x14ac:dyDescent="0.3">
      <c r="A29" s="17"/>
      <c r="B29" s="2" t="s">
        <v>27</v>
      </c>
      <c r="C29" s="2"/>
      <c r="D29" s="72"/>
      <c r="E29" s="73">
        <f>IF([1]Tonnage!E41="","",[1]Tonnage!E41)</f>
        <v>11.780277504676112</v>
      </c>
      <c r="F29" s="74">
        <f>IF([1]Tonnage!F41="","",[1]Tonnage!F41)</f>
        <v>15.538608996927275</v>
      </c>
      <c r="G29" s="74">
        <f>IF([1]Tonnage!G41="","",[1]Tonnage!G41)</f>
        <v>19.07861499978959</v>
      </c>
      <c r="H29" s="74">
        <f>IF([1]Tonnage!H41="","",[1]Tonnage!H41)</f>
        <v>39.412099304148853</v>
      </c>
      <c r="I29" s="74">
        <f>IF([1]Tonnage!I41="","",[1]Tonnage!I41)</f>
        <v>50.203128713819559</v>
      </c>
      <c r="J29" s="74">
        <f>IF([1]Tonnage!J41="","",[1]Tonnage!J41)</f>
        <v>42.358538448522502</v>
      </c>
      <c r="K29" s="74">
        <f>IF([1]Tonnage!K41="","",[1]Tonnage!K41)</f>
        <v>27.929018245294255</v>
      </c>
      <c r="L29" s="74">
        <f>IF([1]Tonnage!L41="","",[1]Tonnage!L41)</f>
        <v>24.83529748007777</v>
      </c>
      <c r="M29" s="74">
        <f>IF([1]Tonnage!M41="","",[1]Tonnage!M41)</f>
        <v>21.18166641715926</v>
      </c>
      <c r="N29" s="74">
        <f>IF([1]Tonnage!N41="","",[1]Tonnage!N41)</f>
        <v>24.111371135636329</v>
      </c>
      <c r="O29" s="74">
        <f>IF([1]Tonnage!O41="","",[1]Tonnage!O41)</f>
        <v>32.671074582030776</v>
      </c>
      <c r="P29" s="75">
        <f>IF([1]Tonnage!P41="","",[1]Tonnage!P41)</f>
        <v>20.061771357043035</v>
      </c>
      <c r="Q29" s="76">
        <f>[1]Tonnage!Q41</f>
        <v>27.430122265427105</v>
      </c>
      <c r="R29" s="2"/>
      <c r="S29" s="2"/>
      <c r="T29" s="2"/>
      <c r="U29" s="2"/>
      <c r="V29" s="2"/>
      <c r="W29" s="2"/>
      <c r="X29" s="2"/>
      <c r="Y29" s="2"/>
    </row>
    <row r="30" spans="1:25" x14ac:dyDescent="0.3">
      <c r="A30" s="9" t="s">
        <v>30</v>
      </c>
      <c r="B30" s="10"/>
      <c r="C30" s="10"/>
      <c r="D30" s="11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1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17"/>
      <c r="B31" s="18" t="s">
        <v>29</v>
      </c>
      <c r="C31" s="18"/>
      <c r="D31" s="19"/>
      <c r="E31" s="60">
        <f>IF([1]Tonnage!E43="","",[1]Tonnage!E43)</f>
        <v>0.94547013278169667</v>
      </c>
      <c r="F31" s="61">
        <f>IF([1]Tonnage!F43="","",[1]Tonnage!F43)</f>
        <v>0.95685248037831028</v>
      </c>
      <c r="G31" s="61">
        <f>IF([1]Tonnage!G43="","",[1]Tonnage!G43)</f>
        <v>0.95155509007325456</v>
      </c>
      <c r="H31" s="61">
        <f>IF([1]Tonnage!H43="","",[1]Tonnage!H43)</f>
        <v>0.94691142604380163</v>
      </c>
      <c r="I31" s="61">
        <f>IF([1]Tonnage!I43="","",[1]Tonnage!I43)</f>
        <v>0.95033252266212731</v>
      </c>
      <c r="J31" s="61">
        <f>IF([1]Tonnage!J43="","",[1]Tonnage!J43)</f>
        <v>0.94887649925162176</v>
      </c>
      <c r="K31" s="61">
        <f>IF([1]Tonnage!K43="","",[1]Tonnage!K43)</f>
        <v>0.94597680117669636</v>
      </c>
      <c r="L31" s="61">
        <f>IF([1]Tonnage!L43="","",[1]Tonnage!L43)</f>
        <v>0.9493824467783224</v>
      </c>
      <c r="M31" s="61">
        <f>IF([1]Tonnage!M43="","",[1]Tonnage!M43)</f>
        <v>0.94978072808389891</v>
      </c>
      <c r="N31" s="61">
        <f>IF([1]Tonnage!N43="","",[1]Tonnage!N43)</f>
        <v>0.95199979758509545</v>
      </c>
      <c r="O31" s="61">
        <f>IF([1]Tonnage!O43="","",[1]Tonnage!O43)</f>
        <v>0.9512327807726787</v>
      </c>
      <c r="P31" s="62">
        <f>IF([1]Tonnage!P43="","",[1]Tonnage!P43)</f>
        <v>0.93860006567779031</v>
      </c>
      <c r="Q31" s="63">
        <f>[1]Tonnage!Q43</f>
        <v>0.94891423093877458</v>
      </c>
      <c r="R31" s="2"/>
      <c r="S31" s="2"/>
      <c r="T31" s="2"/>
      <c r="U31" s="2"/>
      <c r="V31" s="2"/>
      <c r="W31" s="2"/>
      <c r="X31" s="2"/>
      <c r="Y31" s="2"/>
    </row>
    <row r="32" spans="1:25" ht="15" thickBot="1" x14ac:dyDescent="0.35">
      <c r="A32" s="17"/>
      <c r="B32" s="2" t="s">
        <v>31</v>
      </c>
      <c r="C32" s="2"/>
      <c r="D32" s="72"/>
      <c r="E32" s="77">
        <f>IF([1]Tonnage!E44="","",[1]Tonnage!E44)</f>
        <v>23.936852824387824</v>
      </c>
      <c r="F32" s="78">
        <f>IF([1]Tonnage!F44="","",[1]Tonnage!F44)</f>
        <v>25.048764824755157</v>
      </c>
      <c r="G32" s="78">
        <f>IF([1]Tonnage!G44="","",[1]Tonnage!G44)</f>
        <v>23.801036197131491</v>
      </c>
      <c r="H32" s="78">
        <f>IF([1]Tonnage!H44="","",[1]Tonnage!H44)</f>
        <v>24.533266793491617</v>
      </c>
      <c r="I32" s="78">
        <f>IF([1]Tonnage!I44="","",[1]Tonnage!I44)</f>
        <v>25.660119468737026</v>
      </c>
      <c r="J32" s="78">
        <f>IF([1]Tonnage!J44="","",[1]Tonnage!J44)</f>
        <v>26.059855834868724</v>
      </c>
      <c r="K32" s="78">
        <f>IF([1]Tonnage!K44="","",[1]Tonnage!K44)</f>
        <v>26.175359096329494</v>
      </c>
      <c r="L32" s="78">
        <f>IF([1]Tonnage!L44="","",[1]Tonnage!L44)</f>
        <v>25.424942134159515</v>
      </c>
      <c r="M32" s="78">
        <f>IF([1]Tonnage!M44="","",[1]Tonnage!M44)</f>
        <v>24.629911741272405</v>
      </c>
      <c r="N32" s="78">
        <f>IF([1]Tonnage!N44="","",[1]Tonnage!N44)</f>
        <v>24.463005807965786</v>
      </c>
      <c r="O32" s="78">
        <f>IF([1]Tonnage!O44="","",[1]Tonnage!O44)</f>
        <v>25.469615457273409</v>
      </c>
      <c r="P32" s="79">
        <f>IF([1]Tonnage!P44="","",[1]Tonnage!P44)</f>
        <v>24.929139019599951</v>
      </c>
      <c r="Q32" s="76">
        <f>[1]Tonnage!Q44</f>
        <v>25.010989099997701</v>
      </c>
      <c r="R32" s="2"/>
      <c r="S32" s="2"/>
      <c r="T32" s="2"/>
      <c r="U32" s="2"/>
      <c r="V32" s="2"/>
      <c r="W32" s="2"/>
      <c r="X32" s="2"/>
      <c r="Y32" s="2"/>
    </row>
    <row r="33" spans="1:25" ht="15.6" thickTop="1" thickBot="1" x14ac:dyDescent="0.35">
      <c r="A33" s="80"/>
      <c r="B33" s="80"/>
      <c r="C33" s="80"/>
      <c r="D33" s="5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2"/>
      <c r="S33" s="2"/>
      <c r="T33" s="2"/>
      <c r="U33" s="2"/>
      <c r="V33" s="2"/>
      <c r="W33" s="2"/>
      <c r="X33" s="2"/>
      <c r="Y33" s="2"/>
    </row>
    <row r="34" spans="1:25" ht="15" thickTop="1" x14ac:dyDescent="0.3">
      <c r="A34" s="83" t="s">
        <v>32</v>
      </c>
      <c r="B34" s="84"/>
      <c r="C34" s="85"/>
      <c r="D34" s="86"/>
      <c r="E34" s="87">
        <f>IFERROR([1]Tonnage!E46,"")</f>
        <v>1</v>
      </c>
      <c r="F34" s="88">
        <f>IFERROR([1]Tonnage!F46,"")</f>
        <v>1</v>
      </c>
      <c r="G34" s="88">
        <f>IFERROR([1]Tonnage!G46,"")</f>
        <v>1.0072992700729928</v>
      </c>
      <c r="H34" s="88">
        <f>IFERROR([1]Tonnage!H46,"")</f>
        <v>0.95833333333333337</v>
      </c>
      <c r="I34" s="88">
        <f>IFERROR([1]Tonnage!I46,"")</f>
        <v>0.96666666666666667</v>
      </c>
      <c r="J34" s="88">
        <f>IFERROR([1]Tonnage!J46,"")</f>
        <v>0.97986577181208057</v>
      </c>
      <c r="K34" s="88">
        <f>IFERROR([1]Tonnage!K46,"")</f>
        <v>0.9932432432432432</v>
      </c>
      <c r="L34" s="88">
        <f>IFERROR([1]Tonnage!L46,"")</f>
        <v>0.98648648648648651</v>
      </c>
      <c r="M34" s="88">
        <f>IFERROR([1]Tonnage!M46,"")</f>
        <v>0.98657718120805371</v>
      </c>
      <c r="N34" s="88">
        <f>IFERROR([1]Tonnage!N46,"")</f>
        <v>0.99319727891156462</v>
      </c>
      <c r="O34" s="88">
        <f>IFERROR([1]Tonnage!O46,"")</f>
        <v>0.98657718120805371</v>
      </c>
      <c r="P34" s="89">
        <f>IFERROR([1]Tonnage!P46,"")</f>
        <v>0.98657718120805371</v>
      </c>
      <c r="Q34" s="90">
        <f>[1]Tonnage!Q46</f>
        <v>0.98706863284587731</v>
      </c>
      <c r="R34" s="91"/>
      <c r="S34" s="2"/>
      <c r="T34" s="2"/>
      <c r="U34" s="2"/>
      <c r="V34" s="2"/>
      <c r="W34" s="2"/>
      <c r="X34" s="2"/>
      <c r="Y34" s="2"/>
    </row>
    <row r="35" spans="1:25" ht="15" thickBot="1" x14ac:dyDescent="0.35">
      <c r="A35" s="92" t="s">
        <v>33</v>
      </c>
      <c r="B35" s="93"/>
      <c r="C35" s="94"/>
      <c r="D35" s="95"/>
      <c r="E35" s="96">
        <f>IFERROR([1]Tonnage!E48,"")</f>
        <v>0.83707201889020066</v>
      </c>
      <c r="F35" s="97">
        <f>IFERROR([1]Tonnage!F48,"")</f>
        <v>0.84028605482717522</v>
      </c>
      <c r="G35" s="97">
        <f>IFERROR([1]Tonnage!G48,"")</f>
        <v>0.83809523809523812</v>
      </c>
      <c r="H35" s="97">
        <f>IFERROR([1]Tonnage!H48,"")</f>
        <v>0.83610451306413303</v>
      </c>
      <c r="I35" s="97">
        <f>IFERROR([1]Tonnage!I48,"")</f>
        <v>0.82742316784869974</v>
      </c>
      <c r="J35" s="97">
        <f>IFERROR([1]Tonnage!J48,"")</f>
        <v>0.83512544802867383</v>
      </c>
      <c r="K35" s="97">
        <f>IFERROR([1]Tonnage!K48,"")</f>
        <v>0.82929782082324455</v>
      </c>
      <c r="L35" s="97">
        <f>IFERROR([1]Tonnage!L48,"")</f>
        <v>0.83056872037914697</v>
      </c>
      <c r="M35" s="97">
        <f>IFERROR([1]Tonnage!M48,"")</f>
        <v>0.83076923076923082</v>
      </c>
      <c r="N35" s="97">
        <f>IFERROR([1]Tonnage!N48,"")</f>
        <v>0.82921083627797409</v>
      </c>
      <c r="O35" s="97">
        <f>IFERROR([1]Tonnage!O48,"")</f>
        <v>0.83036773428232502</v>
      </c>
      <c r="P35" s="98">
        <f>IFERROR([1]Tonnage!P48,"")</f>
        <v>0.82660332541567694</v>
      </c>
      <c r="Q35" s="99">
        <f>[1]Tonnage!Q48</f>
        <v>0.83257700905847665</v>
      </c>
      <c r="R35" s="2"/>
      <c r="S35" s="2"/>
      <c r="T35" s="2"/>
      <c r="U35" s="2"/>
      <c r="V35" s="2"/>
      <c r="W35" s="2"/>
      <c r="X35" s="2"/>
      <c r="Y35" s="2"/>
    </row>
    <row r="36" spans="1:25" ht="15.6" thickTop="1" thickBot="1" x14ac:dyDescent="0.35">
      <c r="A36" s="100"/>
      <c r="B36" s="2"/>
      <c r="C36" s="2"/>
      <c r="D36" s="2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3"/>
      <c r="R36" s="2"/>
      <c r="S36" s="2"/>
      <c r="T36" s="2"/>
      <c r="U36" s="2"/>
      <c r="V36" s="2"/>
      <c r="W36" s="2"/>
      <c r="X36" s="2"/>
      <c r="Y36" s="2"/>
    </row>
    <row r="37" spans="1:25" ht="15.6" thickTop="1" thickBot="1" x14ac:dyDescent="0.35">
      <c r="A37" s="4" t="s">
        <v>34</v>
      </c>
      <c r="B37" s="5"/>
      <c r="C37" s="5"/>
      <c r="D37" s="6"/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7" t="s">
        <v>13</v>
      </c>
      <c r="P37" s="7" t="s">
        <v>14</v>
      </c>
      <c r="Q37" s="8" t="s">
        <v>15</v>
      </c>
      <c r="R37" s="2"/>
      <c r="S37" s="2"/>
      <c r="T37" s="2"/>
      <c r="U37" s="2"/>
      <c r="V37" s="2"/>
      <c r="W37" s="2"/>
      <c r="X37" s="2"/>
      <c r="Y37" s="2"/>
    </row>
    <row r="38" spans="1:25" ht="15" thickTop="1" x14ac:dyDescent="0.3">
      <c r="A38" s="9" t="s">
        <v>16</v>
      </c>
      <c r="B38" s="10"/>
      <c r="C38" s="10"/>
      <c r="D38" s="102"/>
      <c r="E38" s="12"/>
      <c r="F38" s="13"/>
      <c r="G38" s="14"/>
      <c r="H38" s="13"/>
      <c r="I38" s="13"/>
      <c r="J38" s="14"/>
      <c r="K38" s="14"/>
      <c r="L38" s="14"/>
      <c r="M38" s="14"/>
      <c r="N38" s="14"/>
      <c r="O38" s="14"/>
      <c r="P38" s="15"/>
      <c r="Q38" s="16"/>
      <c r="R38" s="2"/>
      <c r="S38" s="2"/>
      <c r="T38" s="2"/>
      <c r="U38" s="2"/>
      <c r="V38" s="2"/>
      <c r="W38" s="2"/>
      <c r="X38" s="2"/>
      <c r="Y38" s="2"/>
    </row>
    <row r="39" spans="1:25" x14ac:dyDescent="0.3">
      <c r="A39" s="17"/>
      <c r="B39" s="18" t="s">
        <v>17</v>
      </c>
      <c r="C39" s="18"/>
      <c r="D39" s="19"/>
      <c r="E39" s="60">
        <f>IFERROR(E7/E10,"")</f>
        <v>0.28351861009686968</v>
      </c>
      <c r="F39" s="61">
        <f t="shared" ref="F39:P39" si="11">IFERROR(F7/F10,"")</f>
        <v>0.24519429644803858</v>
      </c>
      <c r="G39" s="61">
        <f t="shared" si="11"/>
        <v>0.24172446745329756</v>
      </c>
      <c r="H39" s="61">
        <f t="shared" si="11"/>
        <v>0.18412655545312873</v>
      </c>
      <c r="I39" s="61">
        <f t="shared" si="11"/>
        <v>0.16096850933547557</v>
      </c>
      <c r="J39" s="61">
        <f t="shared" si="11"/>
        <v>0.17508647909909883</v>
      </c>
      <c r="K39" s="61">
        <f t="shared" si="11"/>
        <v>0.19084360795088859</v>
      </c>
      <c r="L39" s="61">
        <f t="shared" si="11"/>
        <v>0.21552319136084544</v>
      </c>
      <c r="M39" s="61">
        <f t="shared" si="11"/>
        <v>0.21056978376834379</v>
      </c>
      <c r="N39" s="61">
        <f t="shared" si="11"/>
        <v>0.20853905274540871</v>
      </c>
      <c r="O39" s="61">
        <f t="shared" si="11"/>
        <v>0.19900123318587251</v>
      </c>
      <c r="P39" s="62">
        <f t="shared" si="11"/>
        <v>0.24893323491072547</v>
      </c>
      <c r="Q39" s="103">
        <f t="shared" ref="Q39" si="12">Q7/Q10</f>
        <v>0.20896017395943023</v>
      </c>
      <c r="R39" s="2"/>
      <c r="S39" s="2"/>
      <c r="T39" s="2"/>
      <c r="U39" s="2"/>
      <c r="V39" s="2"/>
      <c r="W39" s="2"/>
      <c r="X39" s="2"/>
      <c r="Y39" s="2"/>
    </row>
    <row r="40" spans="1:25" x14ac:dyDescent="0.3">
      <c r="A40" s="17"/>
      <c r="B40" s="24" t="s">
        <v>35</v>
      </c>
      <c r="C40" s="24"/>
      <c r="D40" s="25"/>
      <c r="E40" s="104">
        <f>IFERROR(E8/E10,"")</f>
        <v>0.16940447748838744</v>
      </c>
      <c r="F40" s="105">
        <f t="shared" ref="F40:P40" si="13">IFERROR(F8/F10,"")</f>
        <v>0.21153798003380297</v>
      </c>
      <c r="G40" s="105">
        <f t="shared" si="13"/>
        <v>0.25730762011897101</v>
      </c>
      <c r="H40" s="105">
        <f t="shared" si="13"/>
        <v>0.4190723078095927</v>
      </c>
      <c r="I40" s="105">
        <f t="shared" si="13"/>
        <v>0.46993290153613559</v>
      </c>
      <c r="J40" s="105">
        <f t="shared" si="13"/>
        <v>0.42707466218069395</v>
      </c>
      <c r="K40" s="105">
        <f t="shared" si="13"/>
        <v>0.34153347307036064</v>
      </c>
      <c r="L40" s="105">
        <f t="shared" si="13"/>
        <v>0.30501340913521102</v>
      </c>
      <c r="M40" s="105">
        <f t="shared" si="13"/>
        <v>0.28604644401938883</v>
      </c>
      <c r="N40" s="105">
        <f t="shared" si="13"/>
        <v>0.30929824669937772</v>
      </c>
      <c r="O40" s="105">
        <f t="shared" si="13"/>
        <v>0.36207714656825968</v>
      </c>
      <c r="P40" s="106">
        <f t="shared" si="13"/>
        <v>0.25887870381704969</v>
      </c>
      <c r="Q40" s="107">
        <f t="shared" ref="Q40" si="14">Q8/Q10</f>
        <v>0.33136083009864009</v>
      </c>
      <c r="R40" s="2"/>
      <c r="S40" s="2"/>
      <c r="T40" s="2"/>
      <c r="U40" s="2"/>
      <c r="V40" s="2"/>
      <c r="W40" s="2"/>
      <c r="X40" s="2"/>
      <c r="Y40" s="2"/>
    </row>
    <row r="41" spans="1:25" ht="15" thickBot="1" x14ac:dyDescent="0.35">
      <c r="A41" s="27"/>
      <c r="B41" s="34" t="s">
        <v>20</v>
      </c>
      <c r="C41" s="34"/>
      <c r="D41" s="108"/>
      <c r="E41" s="109">
        <f>IF(E21="","",SUM(E39:E40))</f>
        <v>0.45292308758525712</v>
      </c>
      <c r="F41" s="110">
        <f t="shared" ref="F41:P41" si="15">IF(F21="","",SUM(F39:F40))</f>
        <v>0.45673227648184156</v>
      </c>
      <c r="G41" s="110">
        <f t="shared" si="15"/>
        <v>0.49903208757226858</v>
      </c>
      <c r="H41" s="110">
        <f t="shared" si="15"/>
        <v>0.60319886326272143</v>
      </c>
      <c r="I41" s="110">
        <f t="shared" si="15"/>
        <v>0.63090141087161111</v>
      </c>
      <c r="J41" s="110">
        <f t="shared" si="15"/>
        <v>0.60216114127979281</v>
      </c>
      <c r="K41" s="110">
        <f t="shared" si="15"/>
        <v>0.53237708102124925</v>
      </c>
      <c r="L41" s="110">
        <f t="shared" si="15"/>
        <v>0.52053660049605643</v>
      </c>
      <c r="M41" s="110">
        <f t="shared" si="15"/>
        <v>0.49661622778773262</v>
      </c>
      <c r="N41" s="110">
        <f t="shared" si="15"/>
        <v>0.5178372994447864</v>
      </c>
      <c r="O41" s="110">
        <f t="shared" si="15"/>
        <v>0.56107837975413222</v>
      </c>
      <c r="P41" s="111">
        <f t="shared" si="15"/>
        <v>0.50781193872777519</v>
      </c>
      <c r="Q41" s="112">
        <f t="shared" ref="Q41" si="16">SUM(Q39:Q40)</f>
        <v>0.54032100405807038</v>
      </c>
      <c r="R41" s="34"/>
      <c r="S41" s="34"/>
      <c r="T41" s="34"/>
      <c r="U41" s="34"/>
      <c r="V41" s="34"/>
      <c r="W41" s="34"/>
      <c r="X41" s="34"/>
      <c r="Y41" s="34"/>
    </row>
    <row r="42" spans="1:25" ht="15" thickTop="1" x14ac:dyDescent="0.3">
      <c r="A42" s="54" t="s">
        <v>21</v>
      </c>
      <c r="B42" s="113"/>
      <c r="C42" s="113"/>
      <c r="D42" s="102"/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7"/>
      <c r="R42" s="2"/>
      <c r="S42" s="2"/>
      <c r="T42" s="2"/>
      <c r="U42" s="2"/>
      <c r="V42" s="2"/>
      <c r="W42" s="2"/>
      <c r="X42" s="2"/>
      <c r="Y42" s="2"/>
    </row>
    <row r="43" spans="1:25" x14ac:dyDescent="0.3">
      <c r="A43" s="17"/>
      <c r="B43" s="18" t="s">
        <v>17</v>
      </c>
      <c r="C43" s="18"/>
      <c r="D43" s="19"/>
      <c r="E43" s="60">
        <f>IFERROR(E12/E15,"")</f>
        <v>0.11580302969738343</v>
      </c>
      <c r="F43" s="61">
        <f t="shared" ref="F43:P43" si="17">IFERROR(F12/F15,"")</f>
        <v>0.12660091022079359</v>
      </c>
      <c r="G43" s="61">
        <f t="shared" si="17"/>
        <v>0.12170800016616429</v>
      </c>
      <c r="H43" s="61">
        <f t="shared" si="17"/>
        <v>0.10846236817709479</v>
      </c>
      <c r="I43" s="61">
        <f t="shared" si="17"/>
        <v>9.5895492578268876E-2</v>
      </c>
      <c r="J43" s="61">
        <f t="shared" si="17"/>
        <v>0.10922442007717237</v>
      </c>
      <c r="K43" s="61">
        <f t="shared" si="17"/>
        <v>0.10330655196128963</v>
      </c>
      <c r="L43" s="61">
        <f t="shared" si="17"/>
        <v>0.10799352608048771</v>
      </c>
      <c r="M43" s="61">
        <f t="shared" si="17"/>
        <v>0.11069237426538654</v>
      </c>
      <c r="N43" s="61">
        <f t="shared" si="17"/>
        <v>0.12071217216556081</v>
      </c>
      <c r="O43" s="61">
        <f t="shared" si="17"/>
        <v>0.1231501394699388</v>
      </c>
      <c r="P43" s="62">
        <f t="shared" si="17"/>
        <v>0.10507397314168254</v>
      </c>
      <c r="Q43" s="103">
        <f t="shared" ref="Q43" si="18">Q12/Q15</f>
        <v>0.1118019922648909</v>
      </c>
      <c r="R43" s="2"/>
      <c r="S43" s="2"/>
      <c r="T43" s="2"/>
      <c r="U43" s="2"/>
      <c r="V43" s="2"/>
      <c r="W43" s="2"/>
      <c r="X43" s="2"/>
      <c r="Y43" s="2"/>
    </row>
    <row r="44" spans="1:25" x14ac:dyDescent="0.3">
      <c r="A44" s="17"/>
      <c r="B44" s="24" t="s">
        <v>35</v>
      </c>
      <c r="C44" s="24"/>
      <c r="D44" s="25"/>
      <c r="E44" s="104">
        <f>IFERROR(E13/E15,"")</f>
        <v>8.7958650919136064E-4</v>
      </c>
      <c r="F44" s="105">
        <f t="shared" ref="F44:P44" si="19">IFERROR(F13/F15,"")</f>
        <v>7.138956707780493E-4</v>
      </c>
      <c r="G44" s="105">
        <f t="shared" si="19"/>
        <v>8.2660380767412905E-4</v>
      </c>
      <c r="H44" s="105">
        <f t="shared" si="19"/>
        <v>1.8030683397304344E-3</v>
      </c>
      <c r="I44" s="105">
        <f t="shared" si="19"/>
        <v>2.2960681846566169E-3</v>
      </c>
      <c r="J44" s="105">
        <f t="shared" si="19"/>
        <v>1.490473440786648E-3</v>
      </c>
      <c r="K44" s="105">
        <f t="shared" si="19"/>
        <v>1.5845561078760997E-3</v>
      </c>
      <c r="L44" s="105">
        <f t="shared" si="19"/>
        <v>1.3268766816513888E-3</v>
      </c>
      <c r="M44" s="105">
        <f t="shared" si="19"/>
        <v>9.5394627606161931E-4</v>
      </c>
      <c r="N44" s="105">
        <f t="shared" si="19"/>
        <v>1.2674333317730096E-3</v>
      </c>
      <c r="O44" s="105">
        <f t="shared" si="19"/>
        <v>1.7381204405075342E-3</v>
      </c>
      <c r="P44" s="106">
        <f t="shared" si="19"/>
        <v>1.0130912172011451E-3</v>
      </c>
      <c r="Q44" s="107">
        <f t="shared" ref="Q44" si="20">Q13/Q15</f>
        <v>1.3528292087002167E-3</v>
      </c>
      <c r="R44" s="2"/>
      <c r="S44" s="2"/>
      <c r="T44" s="2"/>
      <c r="U44" s="2"/>
      <c r="V44" s="2"/>
      <c r="W44" s="2"/>
      <c r="X44" s="2"/>
      <c r="Y44" s="2"/>
    </row>
    <row r="45" spans="1:25" ht="15" thickBot="1" x14ac:dyDescent="0.35">
      <c r="A45" s="27"/>
      <c r="B45" s="34" t="s">
        <v>20</v>
      </c>
      <c r="C45" s="34"/>
      <c r="D45" s="108"/>
      <c r="E45" s="109">
        <f>IF(E21="","",SUM(E43:E44))</f>
        <v>0.11668261620657479</v>
      </c>
      <c r="F45" s="110">
        <f t="shared" ref="F45:P45" si="21">IF(F21="","",SUM(F43:F44))</f>
        <v>0.12731480589157163</v>
      </c>
      <c r="G45" s="110">
        <f t="shared" si="21"/>
        <v>0.12253460397383842</v>
      </c>
      <c r="H45" s="110">
        <f t="shared" si="21"/>
        <v>0.11026543651682522</v>
      </c>
      <c r="I45" s="110">
        <f t="shared" si="21"/>
        <v>9.8191560762925498E-2</v>
      </c>
      <c r="J45" s="110">
        <f t="shared" si="21"/>
        <v>0.11071489351795902</v>
      </c>
      <c r="K45" s="110">
        <f t="shared" si="21"/>
        <v>0.10489110806916573</v>
      </c>
      <c r="L45" s="110">
        <f t="shared" si="21"/>
        <v>0.1093204027621391</v>
      </c>
      <c r="M45" s="110">
        <f t="shared" si="21"/>
        <v>0.11164632054144816</v>
      </c>
      <c r="N45" s="110">
        <f t="shared" si="21"/>
        <v>0.12197960549733382</v>
      </c>
      <c r="O45" s="110">
        <f t="shared" si="21"/>
        <v>0.12488825991044633</v>
      </c>
      <c r="P45" s="111">
        <f t="shared" si="21"/>
        <v>0.10608706435888368</v>
      </c>
      <c r="Q45" s="112">
        <f t="shared" ref="Q45" si="22">SUM(Q43:Q44)</f>
        <v>0.11315482147359113</v>
      </c>
      <c r="R45" s="34"/>
      <c r="S45" s="34"/>
      <c r="T45" s="34"/>
      <c r="U45" s="34"/>
      <c r="V45" s="34"/>
      <c r="W45" s="34"/>
      <c r="X45" s="34"/>
      <c r="Y45" s="34"/>
    </row>
    <row r="46" spans="1:25" ht="15" thickTop="1" x14ac:dyDescent="0.3">
      <c r="A46" s="54" t="s">
        <v>22</v>
      </c>
      <c r="B46" s="113"/>
      <c r="C46" s="113"/>
      <c r="D46" s="55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7"/>
      <c r="R46" s="2"/>
      <c r="S46" s="2"/>
      <c r="T46" s="2"/>
      <c r="U46" s="2"/>
      <c r="V46" s="2"/>
      <c r="W46" s="2"/>
      <c r="X46" s="2"/>
      <c r="Y46" s="2"/>
    </row>
    <row r="47" spans="1:25" x14ac:dyDescent="0.3">
      <c r="A47" s="17"/>
      <c r="B47" s="18" t="s">
        <v>17</v>
      </c>
      <c r="C47" s="18"/>
      <c r="D47" s="19"/>
      <c r="E47" s="60">
        <f>IFERROR(E17/E20,"")</f>
        <v>0.13462449692332229</v>
      </c>
      <c r="F47" s="61">
        <f t="shared" ref="F47:P47" si="23">IFERROR(F17/F20,"")</f>
        <v>0.13426349704844784</v>
      </c>
      <c r="G47" s="61">
        <f t="shared" si="23"/>
        <v>0.13500364279201418</v>
      </c>
      <c r="H47" s="61">
        <f t="shared" si="23"/>
        <v>0.15719747390085276</v>
      </c>
      <c r="I47" s="61">
        <f t="shared" si="23"/>
        <v>0.14058896760561324</v>
      </c>
      <c r="J47" s="61">
        <f t="shared" si="23"/>
        <v>0.14888909127188155</v>
      </c>
      <c r="K47" s="61">
        <f t="shared" si="23"/>
        <v>0.13418115945511286</v>
      </c>
      <c r="L47" s="61">
        <f t="shared" si="23"/>
        <v>0.13095073011316632</v>
      </c>
      <c r="M47" s="61">
        <f t="shared" si="23"/>
        <v>0.13516114774023028</v>
      </c>
      <c r="N47" s="61">
        <f t="shared" si="23"/>
        <v>0.14707213526521504</v>
      </c>
      <c r="O47" s="61">
        <f t="shared" si="23"/>
        <v>0.14716520940961783</v>
      </c>
      <c r="P47" s="62">
        <f t="shared" si="23"/>
        <v>0.13232270714093641</v>
      </c>
      <c r="Q47" s="103">
        <f t="shared" ref="Q47" si="24">Q17/Q20</f>
        <v>0.13964114692415053</v>
      </c>
      <c r="R47" s="2"/>
      <c r="S47" s="2"/>
      <c r="T47" s="2"/>
      <c r="U47" s="2"/>
      <c r="V47" s="2"/>
      <c r="W47" s="2"/>
      <c r="X47" s="2"/>
      <c r="Y47" s="2"/>
    </row>
    <row r="48" spans="1:25" x14ac:dyDescent="0.3">
      <c r="A48" s="17"/>
      <c r="B48" s="24" t="s">
        <v>35</v>
      </c>
      <c r="C48" s="24"/>
      <c r="D48" s="25"/>
      <c r="E48" s="104">
        <f>IFERROR(E18/E20,"")</f>
        <v>1.3017278923422579E-3</v>
      </c>
      <c r="F48" s="105">
        <f t="shared" ref="F48:P48" si="25">IFERROR(F18/F20,"")</f>
        <v>1.351813855734257E-3</v>
      </c>
      <c r="G48" s="105">
        <f t="shared" si="25"/>
        <v>1.3747498760832057E-3</v>
      </c>
      <c r="H48" s="105">
        <f t="shared" si="25"/>
        <v>3.9529111492180016E-3</v>
      </c>
      <c r="I48" s="105">
        <f t="shared" si="25"/>
        <v>4.6691966246011638E-3</v>
      </c>
      <c r="J48" s="105">
        <f t="shared" si="25"/>
        <v>4.0531909184926421E-3</v>
      </c>
      <c r="K48" s="105">
        <f t="shared" si="25"/>
        <v>2.3853162513470445E-3</v>
      </c>
      <c r="L48" s="105">
        <f t="shared" si="25"/>
        <v>2.8729167892999059E-3</v>
      </c>
      <c r="M48" s="105">
        <f t="shared" si="25"/>
        <v>2.2347619720683195E-3</v>
      </c>
      <c r="N48" s="105">
        <f t="shared" si="25"/>
        <v>2.5368805442387119E-3</v>
      </c>
      <c r="O48" s="105">
        <f t="shared" si="25"/>
        <v>3.3883036028888014E-3</v>
      </c>
      <c r="P48" s="106">
        <f t="shared" si="25"/>
        <v>2.250858245274876E-3</v>
      </c>
      <c r="Q48" s="118">
        <f t="shared" ref="Q48" si="26">Q18/Q20</f>
        <v>2.690797495913771E-3</v>
      </c>
      <c r="R48" s="2"/>
      <c r="S48" s="2"/>
      <c r="T48" s="2"/>
      <c r="U48" s="2"/>
      <c r="V48" s="2"/>
      <c r="W48" s="2"/>
      <c r="X48" s="2"/>
      <c r="Y48" s="2"/>
    </row>
    <row r="49" spans="1:25" ht="15" thickBot="1" x14ac:dyDescent="0.35">
      <c r="A49" s="17"/>
      <c r="B49" s="34" t="s">
        <v>20</v>
      </c>
      <c r="C49" s="2"/>
      <c r="D49" s="72"/>
      <c r="E49" s="109">
        <f>IF(E21="","",SUM(E47:E48))</f>
        <v>0.13592622481566455</v>
      </c>
      <c r="F49" s="110">
        <f t="shared" ref="F49:P49" si="27">IF(F21="","",SUM(F47:F48))</f>
        <v>0.13561531090418211</v>
      </c>
      <c r="G49" s="110">
        <f t="shared" si="27"/>
        <v>0.1363783926680974</v>
      </c>
      <c r="H49" s="110">
        <f t="shared" si="27"/>
        <v>0.16115038505007076</v>
      </c>
      <c r="I49" s="110">
        <f t="shared" si="27"/>
        <v>0.1452581642302144</v>
      </c>
      <c r="J49" s="110">
        <f t="shared" si="27"/>
        <v>0.1529422821903742</v>
      </c>
      <c r="K49" s="110">
        <f t="shared" si="27"/>
        <v>0.13656647570645991</v>
      </c>
      <c r="L49" s="110">
        <f t="shared" si="27"/>
        <v>0.13382364690246623</v>
      </c>
      <c r="M49" s="110">
        <f t="shared" si="27"/>
        <v>0.13739590971229859</v>
      </c>
      <c r="N49" s="110">
        <f t="shared" si="27"/>
        <v>0.14960901580945374</v>
      </c>
      <c r="O49" s="110">
        <f t="shared" si="27"/>
        <v>0.15055351301250663</v>
      </c>
      <c r="P49" s="111">
        <f t="shared" si="27"/>
        <v>0.13457356538621129</v>
      </c>
      <c r="Q49" s="112">
        <f t="shared" ref="Q49" si="28">SUM(Q47:Q48)</f>
        <v>0.1423319444200643</v>
      </c>
      <c r="R49" s="2"/>
      <c r="S49" s="2"/>
      <c r="T49" s="2"/>
      <c r="U49" s="2"/>
      <c r="V49" s="2"/>
      <c r="W49" s="2"/>
      <c r="X49" s="2"/>
      <c r="Y49" s="2"/>
    </row>
    <row r="50" spans="1:25" ht="15.6" thickTop="1" thickBot="1" x14ac:dyDescent="0.35">
      <c r="A50" s="119" t="s">
        <v>36</v>
      </c>
      <c r="B50" s="120"/>
      <c r="C50" s="120"/>
      <c r="D50" s="121"/>
      <c r="E50" s="122">
        <f>IFERROR((E7+E8+E12+E13+E17+E18)/E21,"")</f>
        <v>0.25210621542825562</v>
      </c>
      <c r="F50" s="123">
        <f t="shared" ref="F50:P50" si="29">IFERROR((F7+F8+F12+F13+F17+F18)/F21,"")</f>
        <v>0.25443782479662502</v>
      </c>
      <c r="G50" s="123">
        <f t="shared" si="29"/>
        <v>0.2683562117689729</v>
      </c>
      <c r="H50" s="123">
        <f t="shared" si="29"/>
        <v>0.34242263034413045</v>
      </c>
      <c r="I50" s="123">
        <f t="shared" si="29"/>
        <v>0.35956373205272635</v>
      </c>
      <c r="J50" s="123">
        <f t="shared" si="29"/>
        <v>0.34220610599555629</v>
      </c>
      <c r="K50" s="123">
        <f t="shared" si="29"/>
        <v>0.29778584867494512</v>
      </c>
      <c r="L50" s="123">
        <f t="shared" si="29"/>
        <v>0.28985333178299949</v>
      </c>
      <c r="M50" s="123">
        <f t="shared" si="29"/>
        <v>0.2684406142750953</v>
      </c>
      <c r="N50" s="123">
        <f t="shared" si="29"/>
        <v>0.28796587284306152</v>
      </c>
      <c r="O50" s="123">
        <f t="shared" si="29"/>
        <v>0.32383251208963898</v>
      </c>
      <c r="P50" s="124">
        <f t="shared" si="29"/>
        <v>0.27091975390684719</v>
      </c>
      <c r="Q50" s="125">
        <f t="shared" ref="Q50" si="30">(Q7+Q8+Q12+Q13+Q17+Q18)/Q21</f>
        <v>0.29936310357129464</v>
      </c>
      <c r="R50" s="2"/>
      <c r="S50" s="2"/>
      <c r="T50" s="2"/>
      <c r="U50" s="2"/>
      <c r="V50" s="2"/>
      <c r="W50" s="2"/>
      <c r="X50" s="2"/>
      <c r="Y50" s="2"/>
    </row>
    <row r="51" spans="1:25" ht="15.6" thickTop="1" thickBot="1" x14ac:dyDescent="0.3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53"/>
      <c r="R51" s="2"/>
      <c r="S51" s="2"/>
      <c r="T51" s="2"/>
      <c r="U51" s="2"/>
      <c r="V51" s="2"/>
      <c r="W51" s="2"/>
      <c r="X51" s="2"/>
      <c r="Y51" s="2"/>
    </row>
    <row r="52" spans="1:25" ht="15.6" thickTop="1" thickBot="1" x14ac:dyDescent="0.35">
      <c r="A52" s="34" t="s">
        <v>37</v>
      </c>
      <c r="B52" s="2"/>
      <c r="C52" s="2"/>
      <c r="D52" s="2"/>
      <c r="E52" s="126">
        <v>0</v>
      </c>
      <c r="F52" s="126">
        <v>0</v>
      </c>
      <c r="G52" s="126">
        <v>0</v>
      </c>
      <c r="H52" s="126">
        <v>9</v>
      </c>
      <c r="I52" s="126">
        <v>6</v>
      </c>
      <c r="J52" s="126">
        <v>38</v>
      </c>
      <c r="K52" s="126">
        <v>18</v>
      </c>
      <c r="L52" s="126">
        <v>24</v>
      </c>
      <c r="M52" s="126">
        <v>10</v>
      </c>
      <c r="N52" s="126">
        <v>11</v>
      </c>
      <c r="O52" s="126">
        <v>17</v>
      </c>
      <c r="P52" s="127">
        <v>9</v>
      </c>
      <c r="Q52" s="128">
        <f>SUM(E52:P52)</f>
        <v>142</v>
      </c>
      <c r="R52" s="2"/>
      <c r="S52" s="2"/>
      <c r="T52" s="2"/>
      <c r="U52" s="2"/>
      <c r="V52" s="2"/>
      <c r="W52" s="2"/>
      <c r="X52" s="2"/>
      <c r="Y52" s="2"/>
    </row>
    <row r="53" spans="1:25" ht="15.6" thickTop="1" thickBo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2"/>
      <c r="S53" s="2"/>
      <c r="T53" s="2"/>
      <c r="U53" s="2"/>
      <c r="V53" s="2"/>
      <c r="W53" s="2"/>
      <c r="X53" s="2"/>
      <c r="Y53" s="2"/>
    </row>
    <row r="54" spans="1:25" ht="15.6" thickTop="1" thickBot="1" x14ac:dyDescent="0.35">
      <c r="A54" s="34" t="s">
        <v>38</v>
      </c>
      <c r="B54" s="2"/>
      <c r="C54" s="2"/>
      <c r="D54" s="2"/>
      <c r="E54" s="126">
        <v>4</v>
      </c>
      <c r="F54" s="126">
        <v>3</v>
      </c>
      <c r="G54" s="126">
        <v>5</v>
      </c>
      <c r="H54" s="126">
        <v>3</v>
      </c>
      <c r="I54" s="126">
        <v>9</v>
      </c>
      <c r="J54" s="126">
        <v>8</v>
      </c>
      <c r="K54" s="126">
        <v>8</v>
      </c>
      <c r="L54" s="126">
        <v>4</v>
      </c>
      <c r="M54" s="126">
        <v>6</v>
      </c>
      <c r="N54" s="126">
        <v>1</v>
      </c>
      <c r="O54" s="126">
        <v>4</v>
      </c>
      <c r="P54" s="127">
        <v>3</v>
      </c>
      <c r="Q54" s="128">
        <f>SUM(E54:P54)</f>
        <v>58</v>
      </c>
      <c r="R54" s="2"/>
      <c r="S54" s="2"/>
      <c r="T54" s="2"/>
      <c r="U54" s="2"/>
      <c r="V54" s="2"/>
      <c r="W54" s="2"/>
      <c r="X54" s="2"/>
      <c r="Y54" s="2"/>
    </row>
    <row r="55" spans="1:25" ht="15.6" thickTop="1" thickBo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2"/>
      <c r="X55" s="2"/>
      <c r="Y55" s="2"/>
    </row>
    <row r="56" spans="1:25" ht="15.6" thickTop="1" thickBot="1" x14ac:dyDescent="0.35">
      <c r="A56" s="4" t="s">
        <v>39</v>
      </c>
      <c r="B56" s="5"/>
      <c r="C56" s="5"/>
      <c r="D56" s="6"/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7" t="s">
        <v>9</v>
      </c>
      <c r="L56" s="7" t="s">
        <v>10</v>
      </c>
      <c r="M56" s="7" t="s">
        <v>11</v>
      </c>
      <c r="N56" s="7" t="s">
        <v>12</v>
      </c>
      <c r="O56" s="7" t="s">
        <v>13</v>
      </c>
      <c r="P56" s="7" t="s">
        <v>14</v>
      </c>
      <c r="Q56" s="3"/>
      <c r="R56" s="2"/>
      <c r="S56" s="2"/>
      <c r="T56" s="2"/>
      <c r="U56" s="2"/>
      <c r="V56" s="2"/>
      <c r="W56" s="2"/>
      <c r="X56" s="2"/>
      <c r="Y56" s="2"/>
    </row>
    <row r="57" spans="1:25" ht="16.8" thickTop="1" x14ac:dyDescent="0.35">
      <c r="A57" s="129" t="s">
        <v>40</v>
      </c>
      <c r="B57" s="130"/>
      <c r="C57" s="130"/>
      <c r="D57" s="130"/>
      <c r="E57" s="131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3"/>
      <c r="Q57" s="3"/>
      <c r="R57" s="2"/>
      <c r="S57" s="2"/>
      <c r="T57" s="2"/>
      <c r="U57" s="2"/>
      <c r="V57" s="2"/>
      <c r="W57" s="2"/>
      <c r="X57" s="2"/>
      <c r="Y57" s="2"/>
    </row>
    <row r="58" spans="1:25" x14ac:dyDescent="0.3">
      <c r="A58" s="134"/>
      <c r="B58" s="135" t="s">
        <v>41</v>
      </c>
      <c r="C58" s="135"/>
      <c r="D58" s="135"/>
      <c r="E58" s="136">
        <f>'[2]Federal Way'!B$3</f>
        <v>17958</v>
      </c>
      <c r="F58" s="137">
        <f>'[2]Federal Way'!C$3</f>
        <v>17988</v>
      </c>
      <c r="G58" s="137">
        <f>'[2]Federal Way'!D$3</f>
        <v>18045</v>
      </c>
      <c r="H58" s="137">
        <f>'[2]Federal Way'!E$3</f>
        <v>18045</v>
      </c>
      <c r="I58" s="137">
        <f>'[2]Federal Way'!F$3</f>
        <v>18114</v>
      </c>
      <c r="J58" s="137">
        <f>'[2]Federal Way'!G$3</f>
        <v>18157</v>
      </c>
      <c r="K58" s="137">
        <f>'[2]Federal Way'!H$3</f>
        <v>18168</v>
      </c>
      <c r="L58" s="137">
        <f>'[2]Federal Way'!I$3</f>
        <v>18206</v>
      </c>
      <c r="M58" s="137">
        <f>'[2]Federal Way'!J$3</f>
        <v>18173</v>
      </c>
      <c r="N58" s="137">
        <f>'[2]Federal Way'!K$3</f>
        <v>18229</v>
      </c>
      <c r="O58" s="137">
        <f>'[2]Federal Way'!L$3</f>
        <v>18218</v>
      </c>
      <c r="P58" s="138">
        <f>'[2]Federal Way'!M$3</f>
        <v>18187</v>
      </c>
      <c r="Q58" s="3"/>
      <c r="R58" s="2"/>
      <c r="S58" s="2"/>
      <c r="T58" s="2"/>
      <c r="U58" s="2"/>
      <c r="V58" s="2"/>
      <c r="W58" s="2"/>
      <c r="X58" s="2"/>
      <c r="Y58" s="2"/>
    </row>
    <row r="59" spans="1:25" x14ac:dyDescent="0.3">
      <c r="A59" s="134"/>
      <c r="B59" s="139" t="s">
        <v>42</v>
      </c>
      <c r="C59" s="139"/>
      <c r="D59" s="139"/>
      <c r="E59" s="140">
        <f>'[2]Federal Way'!B$4</f>
        <v>17957</v>
      </c>
      <c r="F59" s="141">
        <f>'[2]Federal Way'!C$4</f>
        <v>17987</v>
      </c>
      <c r="G59" s="141">
        <f>'[2]Federal Way'!D$4</f>
        <v>18042</v>
      </c>
      <c r="H59" s="141">
        <f>'[2]Federal Way'!E$4</f>
        <v>18042</v>
      </c>
      <c r="I59" s="141">
        <f>'[2]Federal Way'!F$4</f>
        <v>18117</v>
      </c>
      <c r="J59" s="141">
        <f>'[2]Federal Way'!G$4</f>
        <v>18160</v>
      </c>
      <c r="K59" s="141">
        <f>'[2]Federal Way'!H$4</f>
        <v>18171</v>
      </c>
      <c r="L59" s="141">
        <f>'[2]Federal Way'!I$4</f>
        <v>18208</v>
      </c>
      <c r="M59" s="141">
        <f>'[2]Federal Way'!J$4</f>
        <v>18173</v>
      </c>
      <c r="N59" s="141">
        <f>'[2]Federal Way'!K$4</f>
        <v>18229</v>
      </c>
      <c r="O59" s="141">
        <f>'[2]Federal Way'!L$4</f>
        <v>18216</v>
      </c>
      <c r="P59" s="142">
        <f>'[2]Federal Way'!M$4</f>
        <v>18187</v>
      </c>
      <c r="Q59" s="3"/>
      <c r="R59" s="2"/>
      <c r="S59" s="2"/>
      <c r="T59" s="2"/>
      <c r="U59" s="2"/>
      <c r="V59" s="2"/>
      <c r="W59" s="2"/>
      <c r="X59" s="2"/>
      <c r="Y59" s="2"/>
    </row>
    <row r="60" spans="1:25" ht="15" thickBot="1" x14ac:dyDescent="0.35">
      <c r="A60" s="143"/>
      <c r="B60" s="144" t="s">
        <v>35</v>
      </c>
      <c r="C60" s="144"/>
      <c r="D60" s="144"/>
      <c r="E60" s="145">
        <f>'[2]Federal Way'!B$5</f>
        <v>11480</v>
      </c>
      <c r="F60" s="146">
        <f>'[2]Federal Way'!C$5</f>
        <v>11490</v>
      </c>
      <c r="G60" s="146">
        <f>'[2]Federal Way'!D$5</f>
        <v>11527</v>
      </c>
      <c r="H60" s="146">
        <f>'[2]Federal Way'!E$5</f>
        <v>11527</v>
      </c>
      <c r="I60" s="146">
        <f>'[2]Federal Way'!F$5</f>
        <v>11818</v>
      </c>
      <c r="J60" s="146">
        <f>'[2]Federal Way'!G$5</f>
        <v>11967</v>
      </c>
      <c r="K60" s="146">
        <f>'[2]Federal Way'!H$5</f>
        <v>12002</v>
      </c>
      <c r="L60" s="146">
        <f>'[2]Federal Way'!I$5</f>
        <v>12035</v>
      </c>
      <c r="M60" s="146">
        <f>'[2]Federal Way'!J$5</f>
        <v>11972</v>
      </c>
      <c r="N60" s="146">
        <f>'[2]Federal Way'!K$5</f>
        <v>11964</v>
      </c>
      <c r="O60" s="146">
        <f>'[2]Federal Way'!L$5</f>
        <v>11912</v>
      </c>
      <c r="P60" s="147">
        <f>'[2]Federal Way'!M$5</f>
        <v>11841</v>
      </c>
      <c r="Q60" s="3"/>
      <c r="R60" s="2"/>
      <c r="S60" s="2"/>
      <c r="T60" s="2"/>
      <c r="U60" s="2"/>
      <c r="V60" s="2"/>
      <c r="W60" s="2"/>
      <c r="X60" s="2"/>
      <c r="Y60" s="2"/>
    </row>
    <row r="61" spans="1:25" ht="16.8" thickTop="1" x14ac:dyDescent="0.35">
      <c r="A61" s="129" t="s">
        <v>43</v>
      </c>
      <c r="B61" s="80"/>
      <c r="C61" s="80"/>
      <c r="D61" s="80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50"/>
      <c r="Q61" s="3"/>
      <c r="R61" s="2"/>
      <c r="S61" s="2"/>
      <c r="T61" s="2"/>
      <c r="U61" s="2"/>
      <c r="V61" s="2"/>
      <c r="W61" s="2"/>
      <c r="X61" s="2"/>
      <c r="Y61" s="2"/>
    </row>
    <row r="62" spans="1:25" x14ac:dyDescent="0.3">
      <c r="A62" s="134"/>
      <c r="B62" s="135" t="s">
        <v>41</v>
      </c>
      <c r="C62" s="135"/>
      <c r="D62" s="135"/>
      <c r="E62" s="136">
        <f>'[2]Federal Way'!B$7+'[2]Federal Way'!B$10</f>
        <v>138</v>
      </c>
      <c r="F62" s="137">
        <f>'[2]Federal Way'!C$7+'[2]Federal Way'!C$10</f>
        <v>137</v>
      </c>
      <c r="G62" s="137">
        <f>'[2]Federal Way'!D$7+'[2]Federal Way'!D$10</f>
        <v>137</v>
      </c>
      <c r="H62" s="137">
        <f>'[2]Federal Way'!E$7+'[2]Federal Way'!E$10</f>
        <v>144</v>
      </c>
      <c r="I62" s="137">
        <f>'[2]Federal Way'!F$7+'[2]Federal Way'!F$10</f>
        <v>150</v>
      </c>
      <c r="J62" s="137">
        <f>'[2]Federal Way'!G$7+'[2]Federal Way'!G$10</f>
        <v>149</v>
      </c>
      <c r="K62" s="137">
        <f>'[2]Federal Way'!H$7+'[2]Federal Way'!H$10</f>
        <v>148</v>
      </c>
      <c r="L62" s="137">
        <f>'[2]Federal Way'!I$7+'[2]Federal Way'!I$10</f>
        <v>148</v>
      </c>
      <c r="M62" s="137">
        <f>'[2]Federal Way'!J$7+'[2]Federal Way'!J$10</f>
        <v>149</v>
      </c>
      <c r="N62" s="137">
        <f>'[2]Federal Way'!K$7+'[2]Federal Way'!K$10</f>
        <v>147</v>
      </c>
      <c r="O62" s="137">
        <f>'[2]Federal Way'!L$7+'[2]Federal Way'!L$10</f>
        <v>149</v>
      </c>
      <c r="P62" s="138">
        <f>'[2]Federal Way'!M$7+'[2]Federal Way'!M$10</f>
        <v>149</v>
      </c>
      <c r="Q62" s="3"/>
      <c r="R62" s="2"/>
      <c r="S62" s="2"/>
      <c r="T62" s="2"/>
      <c r="U62" s="2"/>
      <c r="V62" s="2"/>
      <c r="W62" s="2"/>
      <c r="X62" s="2"/>
      <c r="Y62" s="2"/>
    </row>
    <row r="63" spans="1:25" x14ac:dyDescent="0.3">
      <c r="A63" s="134"/>
      <c r="B63" s="139" t="s">
        <v>42</v>
      </c>
      <c r="C63" s="139"/>
      <c r="D63" s="139"/>
      <c r="E63" s="140">
        <f>'[2]Federal Way'!B$8+'[2]Federal Way'!B$11</f>
        <v>140</v>
      </c>
      <c r="F63" s="141">
        <f>'[2]Federal Way'!C$8+'[2]Federal Way'!C$11</f>
        <v>143</v>
      </c>
      <c r="G63" s="141">
        <f>'[2]Federal Way'!D$8+'[2]Federal Way'!D$11</f>
        <v>140</v>
      </c>
      <c r="H63" s="141">
        <f>'[2]Federal Way'!E$8+'[2]Federal Way'!E$11</f>
        <v>140</v>
      </c>
      <c r="I63" s="141">
        <f>'[2]Federal Way'!F$8+'[2]Federal Way'!F$11</f>
        <v>147</v>
      </c>
      <c r="J63" s="141">
        <f>'[2]Federal Way'!G$8+'[2]Federal Way'!G$11</f>
        <v>148</v>
      </c>
      <c r="K63" s="141">
        <f>'[2]Federal Way'!H$8+'[2]Federal Way'!H$11</f>
        <v>149</v>
      </c>
      <c r="L63" s="141">
        <f>'[2]Federal Way'!I$8+'[2]Federal Way'!I$11</f>
        <v>148</v>
      </c>
      <c r="M63" s="141">
        <f>'[2]Federal Way'!J$8+'[2]Federal Way'!J$11</f>
        <v>148</v>
      </c>
      <c r="N63" s="141">
        <f>'[2]Federal Way'!K$8+'[2]Federal Way'!K$11</f>
        <v>147</v>
      </c>
      <c r="O63" s="141">
        <f>'[2]Federal Way'!L$8+'[2]Federal Way'!L$11</f>
        <v>149</v>
      </c>
      <c r="P63" s="142">
        <f>'[2]Federal Way'!M$8+'[2]Federal Way'!M$11</f>
        <v>148</v>
      </c>
      <c r="Q63" s="3"/>
      <c r="R63" s="2"/>
      <c r="S63" s="2"/>
      <c r="T63" s="2"/>
      <c r="U63" s="2"/>
      <c r="V63" s="2"/>
      <c r="W63" s="2"/>
      <c r="X63" s="2"/>
      <c r="Y63" s="2"/>
    </row>
    <row r="64" spans="1:25" ht="15" thickBot="1" x14ac:dyDescent="0.35">
      <c r="A64" s="143"/>
      <c r="B64" s="144" t="s">
        <v>35</v>
      </c>
      <c r="C64" s="144"/>
      <c r="D64" s="144"/>
      <c r="E64" s="145">
        <f>'[2]Federal Way'!B$9</f>
        <v>14</v>
      </c>
      <c r="F64" s="146">
        <f>'[2]Federal Way'!C$9</f>
        <v>14</v>
      </c>
      <c r="G64" s="146">
        <f>'[2]Federal Way'!D$9</f>
        <v>14</v>
      </c>
      <c r="H64" s="146">
        <f>'[2]Federal Way'!E$9</f>
        <v>14</v>
      </c>
      <c r="I64" s="146">
        <f>'[2]Federal Way'!F$9</f>
        <v>14</v>
      </c>
      <c r="J64" s="146">
        <f>'[2]Federal Way'!G$9</f>
        <v>14</v>
      </c>
      <c r="K64" s="146">
        <f>'[2]Federal Way'!H$9</f>
        <v>15</v>
      </c>
      <c r="L64" s="146">
        <f>'[2]Federal Way'!I$9</f>
        <v>15</v>
      </c>
      <c r="M64" s="146">
        <f>'[2]Federal Way'!J$9</f>
        <v>15</v>
      </c>
      <c r="N64" s="146">
        <f>'[2]Federal Way'!K$9</f>
        <v>14</v>
      </c>
      <c r="O64" s="146">
        <f>'[2]Federal Way'!L$9</f>
        <v>13</v>
      </c>
      <c r="P64" s="147">
        <f>'[2]Federal Way'!M$9</f>
        <v>13</v>
      </c>
      <c r="Q64" s="3"/>
      <c r="R64" s="2"/>
      <c r="S64" s="2"/>
      <c r="T64" s="2"/>
      <c r="U64" s="2"/>
      <c r="V64" s="2"/>
      <c r="W64" s="2"/>
      <c r="X64" s="2"/>
      <c r="Y64" s="2"/>
    </row>
    <row r="65" spans="1:25" ht="16.8" thickTop="1" x14ac:dyDescent="0.35">
      <c r="A65" s="129" t="s">
        <v>44</v>
      </c>
      <c r="B65" s="80"/>
      <c r="C65" s="80"/>
      <c r="D65" s="80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50"/>
      <c r="Q65" s="3"/>
      <c r="R65" s="2"/>
      <c r="S65" s="2"/>
      <c r="T65" s="2"/>
      <c r="U65" s="2"/>
      <c r="V65" s="2"/>
      <c r="W65" s="2"/>
      <c r="X65" s="2"/>
      <c r="Y65" s="2"/>
    </row>
    <row r="66" spans="1:25" x14ac:dyDescent="0.3">
      <c r="A66" s="134"/>
      <c r="B66" s="135" t="s">
        <v>41</v>
      </c>
      <c r="C66" s="135"/>
      <c r="D66" s="135"/>
      <c r="E66" s="136">
        <f>'[2]Federal Way'!B$13+'[2]Federal Way'!B$16</f>
        <v>847</v>
      </c>
      <c r="F66" s="137">
        <f>'[2]Federal Way'!C$13+'[2]Federal Way'!C$16</f>
        <v>839</v>
      </c>
      <c r="G66" s="137">
        <f>'[2]Federal Way'!D$13+'[2]Federal Way'!D$16</f>
        <v>840</v>
      </c>
      <c r="H66" s="137">
        <f>'[2]Federal Way'!E$13+'[2]Federal Way'!E$16</f>
        <v>842</v>
      </c>
      <c r="I66" s="137">
        <f>'[2]Federal Way'!F$13+'[2]Federal Way'!F$16</f>
        <v>846</v>
      </c>
      <c r="J66" s="137">
        <f>'[2]Federal Way'!G$13+'[2]Federal Way'!G$16</f>
        <v>837</v>
      </c>
      <c r="K66" s="137">
        <f>'[2]Federal Way'!H$13+'[2]Federal Way'!H$16</f>
        <v>826</v>
      </c>
      <c r="L66" s="137">
        <f>'[2]Federal Way'!I$13+'[2]Federal Way'!I$16</f>
        <v>844</v>
      </c>
      <c r="M66" s="137">
        <f>'[2]Federal Way'!J$13+'[2]Federal Way'!J$16</f>
        <v>845</v>
      </c>
      <c r="N66" s="137">
        <f>'[2]Federal Way'!K$13+'[2]Federal Way'!K$16</f>
        <v>849</v>
      </c>
      <c r="O66" s="137">
        <f>'[2]Federal Way'!L$13+'[2]Federal Way'!L$16</f>
        <v>843</v>
      </c>
      <c r="P66" s="138">
        <f>'[2]Federal Way'!M$13+'[2]Federal Way'!M$16</f>
        <v>842</v>
      </c>
      <c r="Q66" s="3"/>
      <c r="R66" s="2"/>
      <c r="S66" s="2"/>
      <c r="T66" s="2"/>
      <c r="U66" s="2"/>
      <c r="V66" s="2"/>
      <c r="W66" s="2"/>
      <c r="X66" s="2"/>
      <c r="Y66" s="2"/>
    </row>
    <row r="67" spans="1:25" x14ac:dyDescent="0.3">
      <c r="A67" s="134"/>
      <c r="B67" s="139" t="s">
        <v>42</v>
      </c>
      <c r="C67" s="139"/>
      <c r="D67" s="139"/>
      <c r="E67" s="140">
        <f>'[2]Federal Way'!B$14+'[2]Federal Way'!B$17</f>
        <v>735</v>
      </c>
      <c r="F67" s="141">
        <f>'[2]Federal Way'!C$14+'[2]Federal Way'!C$17</f>
        <v>737</v>
      </c>
      <c r="G67" s="141">
        <f>'[2]Federal Way'!D$14+'[2]Federal Way'!D$17</f>
        <v>739</v>
      </c>
      <c r="H67" s="141">
        <f>'[2]Federal Way'!E$14+'[2]Federal Way'!E$17</f>
        <v>740</v>
      </c>
      <c r="I67" s="141">
        <f>'[2]Federal Way'!F$14+'[2]Federal Way'!F$17</f>
        <v>733</v>
      </c>
      <c r="J67" s="141">
        <f>'[2]Federal Way'!G$14+'[2]Federal Way'!G$17</f>
        <v>736</v>
      </c>
      <c r="K67" s="141">
        <f>'[2]Federal Way'!H$14+'[2]Federal Way'!H$17</f>
        <v>725</v>
      </c>
      <c r="L67" s="141">
        <f>'[2]Federal Way'!I$14+'[2]Federal Way'!I$17</f>
        <v>737</v>
      </c>
      <c r="M67" s="141">
        <f>'[2]Federal Way'!J$14+'[2]Federal Way'!J$17</f>
        <v>740</v>
      </c>
      <c r="N67" s="141">
        <f>'[2]Federal Way'!K$14+'[2]Federal Way'!K$17</f>
        <v>743</v>
      </c>
      <c r="O67" s="141">
        <f>'[2]Federal Way'!L$14+'[2]Federal Way'!L$17</f>
        <v>740</v>
      </c>
      <c r="P67" s="142">
        <f>'[2]Federal Way'!M$14+'[2]Federal Way'!M$17</f>
        <v>732</v>
      </c>
      <c r="Q67" s="3"/>
      <c r="R67" s="2"/>
      <c r="S67" s="2"/>
      <c r="T67" s="2"/>
      <c r="U67" s="2"/>
      <c r="V67" s="2"/>
      <c r="W67" s="2"/>
      <c r="X67" s="2"/>
      <c r="Y67" s="2"/>
    </row>
    <row r="68" spans="1:25" ht="15" thickBot="1" x14ac:dyDescent="0.35">
      <c r="A68" s="143"/>
      <c r="B68" s="144" t="s">
        <v>35</v>
      </c>
      <c r="C68" s="144"/>
      <c r="D68" s="144"/>
      <c r="E68" s="145">
        <f>'[2]Federal Way'!B$15</f>
        <v>42</v>
      </c>
      <c r="F68" s="146">
        <f>'[2]Federal Way'!C$15</f>
        <v>41</v>
      </c>
      <c r="G68" s="146">
        <f>'[2]Federal Way'!D$15</f>
        <v>42</v>
      </c>
      <c r="H68" s="146">
        <f>'[2]Federal Way'!E$15</f>
        <v>42</v>
      </c>
      <c r="I68" s="146">
        <f>'[2]Federal Way'!F$15</f>
        <v>41</v>
      </c>
      <c r="J68" s="146">
        <f>'[2]Federal Way'!G$15</f>
        <v>43</v>
      </c>
      <c r="K68" s="146">
        <f>'[2]Federal Way'!H$15</f>
        <v>34</v>
      </c>
      <c r="L68" s="146">
        <f>'[2]Federal Way'!I$15</f>
        <v>45</v>
      </c>
      <c r="M68" s="146">
        <f>'[2]Federal Way'!J$15</f>
        <v>45</v>
      </c>
      <c r="N68" s="146">
        <f>'[2]Federal Way'!K$15</f>
        <v>45</v>
      </c>
      <c r="O68" s="146">
        <f>'[2]Federal Way'!L$15</f>
        <v>43</v>
      </c>
      <c r="P68" s="147">
        <f>'[2]Federal Way'!M$15</f>
        <v>41</v>
      </c>
      <c r="Q68" s="3"/>
      <c r="R68" s="2"/>
      <c r="S68" s="2"/>
      <c r="T68" s="2"/>
      <c r="U68" s="2"/>
      <c r="V68" s="2"/>
      <c r="W68" s="2"/>
      <c r="X68" s="2"/>
      <c r="Y68" s="2"/>
    </row>
    <row r="69" spans="1:25" ht="15" thickTop="1" x14ac:dyDescent="0.3">
      <c r="A69" s="2"/>
      <c r="B69" s="2"/>
      <c r="C69" s="2"/>
      <c r="D69" s="2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3"/>
      <c r="R69" s="2"/>
      <c r="S69" s="2"/>
      <c r="T69" s="2"/>
      <c r="U69" s="2"/>
      <c r="V69" s="2"/>
      <c r="W69" s="2"/>
      <c r="X69" s="2"/>
      <c r="Y69" s="2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45" workbookViewId="0">
      <selection activeCell="E1" sqref="E1"/>
    </sheetView>
  </sheetViews>
  <sheetFormatPr defaultColWidth="9.109375" defaultRowHeight="14.4" x14ac:dyDescent="0.3"/>
  <cols>
    <col min="1" max="1" width="6.88671875" style="2" customWidth="1"/>
    <col min="2" max="3" width="9.109375" style="2"/>
    <col min="4" max="4" width="13" style="2" customWidth="1"/>
    <col min="5" max="5" width="9.44140625" style="2" customWidth="1"/>
    <col min="6" max="16" width="8.88671875" style="2" bestFit="1" customWidth="1"/>
    <col min="17" max="17" width="14.5546875" style="3" bestFit="1" customWidth="1"/>
    <col min="18" max="18" width="9.109375" style="2" customWidth="1"/>
    <col min="19" max="23" width="9.109375" style="2"/>
    <col min="24" max="24" width="9.109375" style="2" customWidth="1"/>
    <col min="25" max="16384" width="9.109375" style="2"/>
  </cols>
  <sheetData>
    <row r="1" spans="1:17" ht="18" x14ac:dyDescent="0.35">
      <c r="A1" s="1" t="s">
        <v>0</v>
      </c>
      <c r="B1" s="1"/>
      <c r="C1" s="1"/>
      <c r="D1" s="1"/>
    </row>
    <row r="2" spans="1:17" ht="16.2" x14ac:dyDescent="0.35">
      <c r="A2" s="195" t="s">
        <v>1</v>
      </c>
      <c r="B2" s="195"/>
      <c r="C2" s="195"/>
      <c r="D2" s="195"/>
    </row>
    <row r="3" spans="1:17" ht="16.2" x14ac:dyDescent="0.35">
      <c r="A3" s="195">
        <v>2016</v>
      </c>
      <c r="B3" s="195"/>
      <c r="C3" s="195"/>
      <c r="D3" s="195"/>
    </row>
    <row r="4" spans="1:17" ht="16.8" thickBot="1" x14ac:dyDescent="0.4">
      <c r="A4" s="196"/>
      <c r="B4" s="196"/>
      <c r="C4" s="196"/>
      <c r="D4" s="196"/>
    </row>
    <row r="5" spans="1:17" ht="15.6" thickTop="1" thickBot="1" x14ac:dyDescent="0.35">
      <c r="A5" s="4" t="s">
        <v>2</v>
      </c>
      <c r="B5" s="5"/>
      <c r="C5" s="5"/>
      <c r="D5" s="6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8" t="s">
        <v>15</v>
      </c>
    </row>
    <row r="6" spans="1:17" ht="15" thickTop="1" x14ac:dyDescent="0.3">
      <c r="A6" s="9" t="s">
        <v>16</v>
      </c>
      <c r="B6" s="10"/>
      <c r="C6" s="10"/>
      <c r="D6" s="11"/>
      <c r="E6" s="12"/>
      <c r="F6" s="13"/>
      <c r="G6" s="13"/>
      <c r="H6" s="13"/>
      <c r="I6" s="13"/>
      <c r="J6" s="14"/>
      <c r="K6" s="14"/>
      <c r="L6" s="14"/>
      <c r="M6" s="14"/>
      <c r="N6" s="14"/>
      <c r="O6" s="14"/>
      <c r="P6" s="15"/>
      <c r="Q6" s="16"/>
    </row>
    <row r="7" spans="1:17" x14ac:dyDescent="0.3">
      <c r="A7" s="17"/>
      <c r="B7" s="18" t="s">
        <v>17</v>
      </c>
      <c r="C7" s="18"/>
      <c r="D7" s="19"/>
      <c r="E7" s="20">
        <f>IF([3]Tonnage!E10="","",[3]Tonnage!E10)</f>
        <v>487.26481057796627</v>
      </c>
      <c r="F7" s="21">
        <f>IF([3]Tonnage!F10="","",[3]Tonnage!F10)</f>
        <v>423.52872661314905</v>
      </c>
      <c r="G7" s="21">
        <f>IF([3]Tonnage!G10="","",[3]Tonnage!G10)</f>
        <v>449.37162926793098</v>
      </c>
      <c r="H7" s="21">
        <f>IF([3]Tonnage!H10="","",[3]Tonnage!H10)</f>
        <v>413.65189555566758</v>
      </c>
      <c r="I7" s="21">
        <f>IF([3]Tonnage!I10="","",[3]Tonnage!I10)</f>
        <v>458.90604776423424</v>
      </c>
      <c r="J7" s="21">
        <f>IF([3]Tonnage!J10="","",[3]Tonnage!J10)</f>
        <v>427.72456216719002</v>
      </c>
      <c r="K7" s="21">
        <f>IF([3]Tonnage!K10="","",[3]Tonnage!K10)</f>
        <v>405.03910993225873</v>
      </c>
      <c r="L7" s="21">
        <f>IF([3]Tonnage!L10="","",[3]Tonnage!L10)</f>
        <v>468.11124060302973</v>
      </c>
      <c r="M7" s="21">
        <f>IF([3]Tonnage!M10="","",[3]Tonnage!M10)</f>
        <v>448.3989889761433</v>
      </c>
      <c r="N7" s="21">
        <f>IF([3]Tonnage!N10="","",[3]Tonnage!N10)</f>
        <v>421.47807898931205</v>
      </c>
      <c r="O7" s="21">
        <f>IF([3]Tonnage!O10="","",[3]Tonnage!O10)</f>
        <v>475.4007954178378</v>
      </c>
      <c r="P7" s="22">
        <f>IF([3]Tonnage!P10="","",[3]Tonnage!P10)</f>
        <v>488.58424042537808</v>
      </c>
      <c r="Q7" s="23">
        <f>SUM(E7:P7)</f>
        <v>5367.4601262900978</v>
      </c>
    </row>
    <row r="8" spans="1:17" x14ac:dyDescent="0.3">
      <c r="A8" s="17"/>
      <c r="B8" s="18" t="s">
        <v>18</v>
      </c>
      <c r="C8" s="18"/>
      <c r="D8" s="19"/>
      <c r="E8" s="20">
        <f>IF([3]Tonnage!E11="","",[3]Tonnage!E11)</f>
        <v>364.96068674325943</v>
      </c>
      <c r="F8" s="21">
        <f>IF([3]Tonnage!F11="","",[3]Tonnage!F11)</f>
        <v>403.64566859602928</v>
      </c>
      <c r="G8" s="21">
        <f>IF([3]Tonnage!G11="","",[3]Tonnage!G11)</f>
        <v>677.91788226366043</v>
      </c>
      <c r="H8" s="21">
        <f>IF([3]Tonnage!H11="","",[3]Tonnage!H11)</f>
        <v>964.88912795484066</v>
      </c>
      <c r="I8" s="21">
        <f>IF([3]Tonnage!I11="","",[3]Tonnage!I11)</f>
        <v>957.16139483451843</v>
      </c>
      <c r="J8" s="21">
        <f>IF([3]Tonnage!J11="","",[3]Tonnage!J11)</f>
        <v>902.47978864610195</v>
      </c>
      <c r="K8" s="21">
        <f>IF([3]Tonnage!K11="","",[3]Tonnage!K11)</f>
        <v>818.88042961061001</v>
      </c>
      <c r="L8" s="21">
        <f>IF([3]Tonnage!L11="","",[3]Tonnage!L11)</f>
        <v>658.87679840624332</v>
      </c>
      <c r="M8" s="21">
        <f>IF([3]Tonnage!M11="","",[3]Tonnage!M11)</f>
        <v>606.76923606544733</v>
      </c>
      <c r="N8" s="21">
        <f>IF([3]Tonnage!N11="","",[3]Tonnage!N11)</f>
        <v>598.07740564458072</v>
      </c>
      <c r="O8" s="21">
        <f>IF([3]Tonnage!O11="","",[3]Tonnage!O11)</f>
        <v>737.15379582718015</v>
      </c>
      <c r="P8" s="22">
        <f>IF([3]Tonnage!P11="","",[3]Tonnage!P11)</f>
        <v>300.31620596628636</v>
      </c>
      <c r="Q8" s="23">
        <f t="shared" ref="Q8:Q9" si="0">SUM(E8:P8)</f>
        <v>7991.1284205587581</v>
      </c>
    </row>
    <row r="9" spans="1:17" x14ac:dyDescent="0.3">
      <c r="A9" s="17"/>
      <c r="B9" s="24" t="s">
        <v>19</v>
      </c>
      <c r="C9" s="24"/>
      <c r="D9" s="25"/>
      <c r="E9" s="20">
        <f>IF([3]Tonnage!E12="","",[3]Tonnage!E12)</f>
        <v>914.95826930552721</v>
      </c>
      <c r="F9" s="21">
        <f>IF([3]Tonnage!F12="","",[3]Tonnage!F12)</f>
        <v>858.67205223441124</v>
      </c>
      <c r="G9" s="21">
        <f>IF([3]Tonnage!G12="","",[3]Tonnage!G12)</f>
        <v>986.10962149128318</v>
      </c>
      <c r="H9" s="21">
        <f>IF([3]Tonnage!H12="","",[3]Tonnage!H12)</f>
        <v>937.5283475741744</v>
      </c>
      <c r="I9" s="21">
        <f>IF([3]Tonnage!I12="","",[3]Tonnage!I12)</f>
        <v>966.90451122075319</v>
      </c>
      <c r="J9" s="21">
        <f>IF([3]Tonnage!J12="","",[3]Tonnage!J12)</f>
        <v>999.03853884339333</v>
      </c>
      <c r="K9" s="21">
        <f>IF([3]Tonnage!K12="","",[3]Tonnage!K12)</f>
        <v>1018.7227426618338</v>
      </c>
      <c r="L9" s="21">
        <f>IF([3]Tonnage!L12="","",[3]Tonnage!L12)</f>
        <v>1036.3512236475945</v>
      </c>
      <c r="M9" s="21">
        <f>IF([3]Tonnage!M12="","",[3]Tonnage!M12)</f>
        <v>996.90695390105247</v>
      </c>
      <c r="N9" s="21">
        <f>IF([3]Tonnage!N12="","",[3]Tonnage!N12)</f>
        <v>913.07690045237541</v>
      </c>
      <c r="O9" s="21">
        <f>IF([3]Tonnage!O12="","",[3]Tonnage!O12)</f>
        <v>995.95063800737262</v>
      </c>
      <c r="P9" s="22">
        <f>IF([3]Tonnage!P12="","",[3]Tonnage!P12)</f>
        <v>931.10623433068395</v>
      </c>
      <c r="Q9" s="26">
        <f t="shared" si="0"/>
        <v>11555.326033670455</v>
      </c>
    </row>
    <row r="10" spans="1:17" s="34" customFormat="1" ht="15" thickBot="1" x14ac:dyDescent="0.35">
      <c r="A10" s="27"/>
      <c r="B10" s="28" t="s">
        <v>20</v>
      </c>
      <c r="C10" s="28"/>
      <c r="D10" s="29"/>
      <c r="E10" s="30">
        <f>IF(SUM(E7:E9)=0,"",SUM(E7:E9))</f>
        <v>1767.1837666267529</v>
      </c>
      <c r="F10" s="31">
        <f t="shared" ref="F10:P10" si="1">IF(SUM(F7:F9)=0,"",SUM(F7:F9))</f>
        <v>1685.8464474435896</v>
      </c>
      <c r="G10" s="31">
        <f t="shared" si="1"/>
        <v>2113.3991330228746</v>
      </c>
      <c r="H10" s="31">
        <f t="shared" si="1"/>
        <v>2316.0693710846826</v>
      </c>
      <c r="I10" s="31">
        <f t="shared" si="1"/>
        <v>2382.9719538195059</v>
      </c>
      <c r="J10" s="31">
        <f t="shared" si="1"/>
        <v>2329.2428896566853</v>
      </c>
      <c r="K10" s="31">
        <f t="shared" si="1"/>
        <v>2242.6422822047025</v>
      </c>
      <c r="L10" s="31">
        <f t="shared" si="1"/>
        <v>2163.3392626568675</v>
      </c>
      <c r="M10" s="31">
        <f t="shared" si="1"/>
        <v>2052.0751789426431</v>
      </c>
      <c r="N10" s="31">
        <f t="shared" si="1"/>
        <v>1932.6323850862682</v>
      </c>
      <c r="O10" s="31">
        <f t="shared" si="1"/>
        <v>2208.5052292523906</v>
      </c>
      <c r="P10" s="32">
        <f t="shared" si="1"/>
        <v>1720.0066807223484</v>
      </c>
      <c r="Q10" s="33">
        <f t="shared" ref="Q10" si="2">SUM(Q7:Q9)</f>
        <v>24913.914580519311</v>
      </c>
    </row>
    <row r="11" spans="1:17" ht="15" thickTop="1" x14ac:dyDescent="0.3">
      <c r="A11" s="9" t="s">
        <v>21</v>
      </c>
      <c r="B11" s="10"/>
      <c r="C11" s="10"/>
      <c r="D11" s="1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</row>
    <row r="12" spans="1:17" x14ac:dyDescent="0.3">
      <c r="A12" s="17"/>
      <c r="B12" s="18" t="s">
        <v>17</v>
      </c>
      <c r="C12" s="18"/>
      <c r="D12" s="19"/>
      <c r="E12" s="20">
        <f>IF([3]Tonnage!E15="","",[3]Tonnage!E15)</f>
        <v>138.91148513555527</v>
      </c>
      <c r="F12" s="21">
        <f>IF([3]Tonnage!F15="","",[3]Tonnage!F15)</f>
        <v>140.52738556265831</v>
      </c>
      <c r="G12" s="21">
        <f>IF([3]Tonnage!G15="","",[3]Tonnage!G15)</f>
        <v>151.2963517382741</v>
      </c>
      <c r="H12" s="21">
        <f>IF([3]Tonnage!H15="","",[3]Tonnage!H15)</f>
        <v>128.76752903312445</v>
      </c>
      <c r="I12" s="21">
        <f>IF([3]Tonnage!I15="","",[3]Tonnage!I15)</f>
        <v>141.98524145409465</v>
      </c>
      <c r="J12" s="21">
        <f>IF([3]Tonnage!J15="","",[3]Tonnage!J15)</f>
        <v>146.64357720315456</v>
      </c>
      <c r="K12" s="21">
        <f>IF([3]Tonnage!K15="","",[3]Tonnage!K15)</f>
        <v>153.51719519495964</v>
      </c>
      <c r="L12" s="21">
        <f>IF([3]Tonnage!L15="","",[3]Tonnage!L15)</f>
        <v>140.49526600539684</v>
      </c>
      <c r="M12" s="21">
        <f>IF([3]Tonnage!M15="","",[3]Tonnage!M15)</f>
        <v>150.24826541543007</v>
      </c>
      <c r="N12" s="21">
        <f>IF([3]Tonnage!N15="","",[3]Tonnage!N15)</f>
        <v>150.74104803055525</v>
      </c>
      <c r="O12" s="21">
        <f>IF([3]Tonnage!O15="","",[3]Tonnage!O15)</f>
        <v>158.73649396002293</v>
      </c>
      <c r="P12" s="22">
        <f>IF([3]Tonnage!P15="","",[3]Tonnage!P15)</f>
        <v>150.87064957618713</v>
      </c>
      <c r="Q12" s="23">
        <f t="shared" ref="Q12:Q14" si="3">SUM(E12:P12)</f>
        <v>1752.7404883094132</v>
      </c>
    </row>
    <row r="13" spans="1:17" x14ac:dyDescent="0.3">
      <c r="A13" s="17"/>
      <c r="B13" s="18" t="s">
        <v>18</v>
      </c>
      <c r="C13" s="18"/>
      <c r="D13" s="19"/>
      <c r="E13" s="20">
        <f>IF([3]Tonnage!E16="","",[3]Tonnage!E16)</f>
        <v>1.1409816816449165</v>
      </c>
      <c r="F13" s="21">
        <f>IF([3]Tonnage!F16="","",[3]Tonnage!F16)</f>
        <v>1.3428815342485905</v>
      </c>
      <c r="G13" s="21">
        <f>IF([3]Tonnage!G16="","",[3]Tonnage!G16)</f>
        <v>1.1642788052558899</v>
      </c>
      <c r="H13" s="21">
        <f>IF([3]Tonnage!H16="","",[3]Tonnage!H16)</f>
        <v>2.4277828335762024</v>
      </c>
      <c r="I13" s="21">
        <f>IF([3]Tonnage!I16="","",[3]Tonnage!I16)</f>
        <v>2.7830674275755882</v>
      </c>
      <c r="J13" s="21">
        <f>IF([3]Tonnage!J16="","",[3]Tonnage!J16)</f>
        <v>2.2745877653360367</v>
      </c>
      <c r="K13" s="21">
        <f>IF([3]Tonnage!K16="","",[3]Tonnage!K16)</f>
        <v>2.5613023415207863</v>
      </c>
      <c r="L13" s="21">
        <f>IF([3]Tonnage!L16="","",[3]Tonnage!L16)</f>
        <v>1.8281182684004307</v>
      </c>
      <c r="M13" s="21">
        <f>IF([3]Tonnage!M16="","",[3]Tonnage!M16)</f>
        <v>1.8254520371556282</v>
      </c>
      <c r="N13" s="21">
        <f>IF([3]Tonnage!N16="","",[3]Tonnage!N16)</f>
        <v>1.8909818679094315</v>
      </c>
      <c r="O13" s="21">
        <f>IF([3]Tonnage!O16="","",[3]Tonnage!O16)</f>
        <v>1.5957355797290802</v>
      </c>
      <c r="P13" s="22">
        <f>IF([3]Tonnage!P16="","",[3]Tonnage!P16)</f>
        <v>0.9023467767983675</v>
      </c>
      <c r="Q13" s="23">
        <f t="shared" si="3"/>
        <v>21.737516919150949</v>
      </c>
    </row>
    <row r="14" spans="1:17" x14ac:dyDescent="0.3">
      <c r="A14" s="17"/>
      <c r="B14" s="24" t="s">
        <v>19</v>
      </c>
      <c r="C14" s="39"/>
      <c r="D14" s="40"/>
      <c r="E14" s="41">
        <f>IF([3]Tonnage!E18+[3]Tonnage!E19=0,"",[3]Tonnage!E18+[3]Tonnage!E19)</f>
        <v>1082.8659309113025</v>
      </c>
      <c r="F14" s="42">
        <f>IF([3]Tonnage!F18+[3]Tonnage!F19=0,"",[3]Tonnage!F18+[3]Tonnage!F19)</f>
        <v>1045.616759839058</v>
      </c>
      <c r="G14" s="42">
        <f>IF([3]Tonnage!G18+[3]Tonnage!G19=0,"",[3]Tonnage!G18+[3]Tonnage!G19)</f>
        <v>1211.4527068912982</v>
      </c>
      <c r="H14" s="42">
        <f>IF([3]Tonnage!H18+[3]Tonnage!H19=0,"",[3]Tonnage!H18+[3]Tonnage!H19)</f>
        <v>1062.6051488614082</v>
      </c>
      <c r="I14" s="42">
        <f>IF([3]Tonnage!I18+[3]Tonnage!I19=0,"",[3]Tonnage!I18+[3]Tonnage!I19)</f>
        <v>1084.0823084187507</v>
      </c>
      <c r="J14" s="42">
        <f>IF([3]Tonnage!J18+[3]Tonnage!J19=0,"",[3]Tonnage!J18+[3]Tonnage!J19)</f>
        <v>1202.3823377835752</v>
      </c>
      <c r="K14" s="42">
        <f>IF([3]Tonnage!K18+[3]Tonnage!K19=0,"",[3]Tonnage!K18+[3]Tonnage!K19)</f>
        <v>1117.8065667748451</v>
      </c>
      <c r="L14" s="42">
        <f>IF([3]Tonnage!L18+[3]Tonnage!L19=0,"",[3]Tonnage!L18+[3]Tonnage!L19)</f>
        <v>1227.3112412011624</v>
      </c>
      <c r="M14" s="42">
        <f>IF([3]Tonnage!M18+[3]Tonnage!M19=0,"",[3]Tonnage!M18+[3]Tonnage!M19)</f>
        <v>1137.8886550593377</v>
      </c>
      <c r="N14" s="42">
        <f>IF([3]Tonnage!N18+[3]Tonnage!N19=0,"",[3]Tonnage!N18+[3]Tonnage!N19)</f>
        <v>1095.8903641736508</v>
      </c>
      <c r="O14" s="42">
        <f>IF([3]Tonnage!O18+[3]Tonnage!O19=0,"",[3]Tonnage!O18+[3]Tonnage!O19)</f>
        <v>1164.9980007755757</v>
      </c>
      <c r="P14" s="43">
        <f>IF([3]Tonnage!P18+[3]Tonnage!P19=0,"",[3]Tonnage!P18+[3]Tonnage!P19)</f>
        <v>1099.9761571764946</v>
      </c>
      <c r="Q14" s="26">
        <f t="shared" si="3"/>
        <v>13532.876177866459</v>
      </c>
    </row>
    <row r="15" spans="1:17" s="34" customFormat="1" ht="15" thickBot="1" x14ac:dyDescent="0.35">
      <c r="A15" s="27"/>
      <c r="B15" s="10" t="s">
        <v>20</v>
      </c>
      <c r="C15" s="10"/>
      <c r="D15" s="11"/>
      <c r="E15" s="30">
        <f>IF(SUM(E12:E14)=0,"",SUM(E12:E14))</f>
        <v>1222.9183977285027</v>
      </c>
      <c r="F15" s="31">
        <f t="shared" ref="F15:P15" si="4">IF(SUM(F12:F14)=0,"",SUM(F12:F14))</f>
        <v>1187.4870269359649</v>
      </c>
      <c r="G15" s="31">
        <f t="shared" si="4"/>
        <v>1363.9133374348282</v>
      </c>
      <c r="H15" s="31">
        <f t="shared" si="4"/>
        <v>1193.8004607281089</v>
      </c>
      <c r="I15" s="31">
        <f t="shared" si="4"/>
        <v>1228.8506173004209</v>
      </c>
      <c r="J15" s="31">
        <f t="shared" si="4"/>
        <v>1351.3005027520658</v>
      </c>
      <c r="K15" s="31">
        <f t="shared" si="4"/>
        <v>1273.8850643113256</v>
      </c>
      <c r="L15" s="31">
        <f t="shared" si="4"/>
        <v>1369.6346254749596</v>
      </c>
      <c r="M15" s="31">
        <f t="shared" si="4"/>
        <v>1289.9623725119234</v>
      </c>
      <c r="N15" s="31">
        <f t="shared" si="4"/>
        <v>1248.5223940721155</v>
      </c>
      <c r="O15" s="31">
        <f t="shared" si="4"/>
        <v>1325.3302303153278</v>
      </c>
      <c r="P15" s="32">
        <f t="shared" si="4"/>
        <v>1251.7491535294801</v>
      </c>
      <c r="Q15" s="33">
        <f t="shared" ref="Q15" si="5">SUM(Q12:Q14)</f>
        <v>15307.354183095023</v>
      </c>
    </row>
    <row r="16" spans="1:17" ht="15" thickTop="1" x14ac:dyDescent="0.3">
      <c r="A16" s="9" t="s">
        <v>22</v>
      </c>
      <c r="B16" s="10"/>
      <c r="C16" s="10"/>
      <c r="D16" s="11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</row>
    <row r="17" spans="1:17" x14ac:dyDescent="0.3">
      <c r="A17" s="17"/>
      <c r="B17" s="18" t="s">
        <v>17</v>
      </c>
      <c r="C17" s="18"/>
      <c r="D17" s="19"/>
      <c r="E17" s="20">
        <f>IF([3]Tonnage!E22+[3]Tonnage!E29=0,"",[3]Tonnage!E22+[3]Tonnage!E29)</f>
        <v>224.68217851303518</v>
      </c>
      <c r="F17" s="21">
        <f>IF([3]Tonnage!F22+[3]Tonnage!F29=0,"",[3]Tonnage!F22+[3]Tonnage!F29)</f>
        <v>228.1374502107501</v>
      </c>
      <c r="G17" s="21">
        <f>IF([3]Tonnage!G22+[3]Tonnage!G29=0,"",[3]Tonnage!G22+[3]Tonnage!G29)</f>
        <v>237.89724337205291</v>
      </c>
      <c r="H17" s="21">
        <f>IF([3]Tonnage!H22+[3]Tonnage!H29=0,"",[3]Tonnage!H22+[3]Tonnage!H29)</f>
        <v>189.88665143929421</v>
      </c>
      <c r="I17" s="21">
        <f>IF([3]Tonnage!I22+[3]Tonnage!I29=0,"",[3]Tonnage!I22+[3]Tonnage!I29)</f>
        <v>215.6228568805009</v>
      </c>
      <c r="J17" s="21">
        <f>IF([3]Tonnage!J22+[3]Tonnage!J29=0,"",[3]Tonnage!J22+[3]Tonnage!J29)</f>
        <v>225.57308715991675</v>
      </c>
      <c r="K17" s="21">
        <f>IF([3]Tonnage!K22+[3]Tonnage!K29=0,"",[3]Tonnage!K22+[3]Tonnage!K29)</f>
        <v>214.23436207681894</v>
      </c>
      <c r="L17" s="21">
        <f>IF([3]Tonnage!L22+[3]Tonnage!L29=0,"",[3]Tonnage!L22+[3]Tonnage!L29)</f>
        <v>216.84379883296788</v>
      </c>
      <c r="M17" s="21">
        <f>IF([3]Tonnage!M22+[3]Tonnage!M29=0,"",[3]Tonnage!M22+[3]Tonnage!M29)</f>
        <v>227.15074498593808</v>
      </c>
      <c r="N17" s="21">
        <f>IF([3]Tonnage!N22+[3]Tonnage!N29=0,"",[3]Tonnage!N22+[3]Tonnage!N29)</f>
        <v>256.85589372731744</v>
      </c>
      <c r="O17" s="21">
        <f>IF([3]Tonnage!O22+[3]Tonnage!O29=0,"",[3]Tonnage!O22+[3]Tonnage!O29)</f>
        <v>254.94280275344849</v>
      </c>
      <c r="P17" s="22">
        <f>IF([3]Tonnage!P22+[3]Tonnage!P29=0,"",[3]Tonnage!P22+[3]Tonnage!P29)</f>
        <v>238.55889331683517</v>
      </c>
      <c r="Q17" s="23">
        <f t="shared" ref="Q17:Q19" si="6">SUM(E17:P17)</f>
        <v>2730.3859632688759</v>
      </c>
    </row>
    <row r="18" spans="1:17" x14ac:dyDescent="0.3">
      <c r="A18" s="17"/>
      <c r="B18" s="18" t="s">
        <v>18</v>
      </c>
      <c r="C18" s="18"/>
      <c r="D18" s="19"/>
      <c r="E18" s="20">
        <f>IF([3]Tonnage!E23="","",[3]Tonnage!E23)</f>
        <v>3.5050946539267898</v>
      </c>
      <c r="F18" s="21">
        <f>IF([3]Tonnage!F23="","",[3]Tonnage!F23)</f>
        <v>3.2566230104257556</v>
      </c>
      <c r="G18" s="21">
        <f>IF([3]Tonnage!G23="","",[3]Tonnage!G23)</f>
        <v>3.7480378560721874</v>
      </c>
      <c r="H18" s="21">
        <f>IF([3]Tonnage!H23="","",[3]Tonnage!H23)</f>
        <v>5.9781272262334824</v>
      </c>
      <c r="I18" s="21">
        <f>IF([3]Tonnage!I23="","",[3]Tonnage!I23)</f>
        <v>5.8637170493602753</v>
      </c>
      <c r="J18" s="21">
        <f>IF([3]Tonnage!J23="","",[3]Tonnage!J23)</f>
        <v>5.3897015750408173</v>
      </c>
      <c r="K18" s="21">
        <f>IF([3]Tonnage!K23="","",[3]Tonnage!K23)</f>
        <v>3.6501947045326233</v>
      </c>
      <c r="L18" s="21">
        <f>IF([3]Tonnage!L23="","",[3]Tonnage!L23)</f>
        <v>4.296873826533556</v>
      </c>
      <c r="M18" s="21">
        <f>IF([3]Tonnage!M23="","",[3]Tonnage!M23)</f>
        <v>3.7672136463224888</v>
      </c>
      <c r="N18" s="21">
        <f>IF([3]Tonnage!N23="","",[3]Tonnage!N23)</f>
        <v>4.0509821660816669</v>
      </c>
      <c r="O18" s="21">
        <f>IF([3]Tonnage!O23="","",[3]Tonnage!O23)</f>
        <v>4.6037290021777153</v>
      </c>
      <c r="P18" s="22">
        <f>IF([3]Tonnage!P23="","",[3]Tonnage!P23)</f>
        <v>2.4631762355566025</v>
      </c>
      <c r="Q18" s="23">
        <f t="shared" si="6"/>
        <v>50.57347095226396</v>
      </c>
    </row>
    <row r="19" spans="1:17" x14ac:dyDescent="0.3">
      <c r="A19" s="17"/>
      <c r="B19" s="24" t="s">
        <v>19</v>
      </c>
      <c r="C19" s="39"/>
      <c r="D19" s="40"/>
      <c r="E19" s="41">
        <f>IF([3]Tonnage!E25+[3]Tonnage!E26=0,"",[3]Tonnage!E25+[3]Tonnage!E26)</f>
        <v>1261.5216730264947</v>
      </c>
      <c r="F19" s="42">
        <f>IF([3]Tonnage!F25+[3]Tonnage!F26=0,"",[3]Tonnage!F25+[3]Tonnage!F26)</f>
        <v>1372.6733670899644</v>
      </c>
      <c r="G19" s="42">
        <f>IF([3]Tonnage!G25+[3]Tonnage!G26=0,"",[3]Tonnage!G25+[3]Tonnage!G26)</f>
        <v>1635.5861737885325</v>
      </c>
      <c r="H19" s="42">
        <f>IF([3]Tonnage!H25+[3]Tonnage!H26=0,"",[3]Tonnage!H25+[3]Tonnage!H26)</f>
        <v>1304.8266443356499</v>
      </c>
      <c r="I19" s="42">
        <f>IF([3]Tonnage!I25+[3]Tonnage!I26=0,"",[3]Tonnage!I25+[3]Tonnage!I26)</f>
        <v>1415.6569983938709</v>
      </c>
      <c r="J19" s="42">
        <f>IF([3]Tonnage!J25+[3]Tonnage!J26=0,"",[3]Tonnage!J25+[3]Tonnage!J26)</f>
        <v>1480.1985875813662</v>
      </c>
      <c r="K19" s="42">
        <f>IF([3]Tonnage!K25+[3]Tonnage!K26=0,"",[3]Tonnage!K25+[3]Tonnage!K26)</f>
        <v>1448.5111396273226</v>
      </c>
      <c r="L19" s="42">
        <f>IF([3]Tonnage!L25+[3]Tonnage!L26=0,"",[3]Tonnage!L25+[3]Tonnage!L26)</f>
        <v>1601.5712726864217</v>
      </c>
      <c r="M19" s="42">
        <f>IF([3]Tonnage!M25+[3]Tonnage!M26=0,"",[3]Tonnage!M25+[3]Tonnage!M26)</f>
        <v>1399.3275604048745</v>
      </c>
      <c r="N19" s="42">
        <f>IF([3]Tonnage!N25+[3]Tonnage!N26=0,"",[3]Tonnage!N25+[3]Tonnage!N26)</f>
        <v>1399.611018462032</v>
      </c>
      <c r="O19" s="42">
        <f>IF([3]Tonnage!O25+[3]Tonnage!O26=0,"",[3]Tonnage!O25+[3]Tonnage!O26)</f>
        <v>1602.8409575583041</v>
      </c>
      <c r="P19" s="43">
        <f>IF([3]Tonnage!P25+[3]Tonnage!P26=0,"",[3]Tonnage!P25+[3]Tonnage!P26)</f>
        <v>1436.9758065730334</v>
      </c>
      <c r="Q19" s="26">
        <f t="shared" si="6"/>
        <v>17359.301199527868</v>
      </c>
    </row>
    <row r="20" spans="1:17" s="34" customFormat="1" ht="15" thickBot="1" x14ac:dyDescent="0.35">
      <c r="A20" s="27"/>
      <c r="B20" s="10" t="s">
        <v>20</v>
      </c>
      <c r="C20" s="10"/>
      <c r="D20" s="11"/>
      <c r="E20" s="30">
        <f>IF(SUM(E17:E19)=0,"",SUM(E17:E19))</f>
        <v>1489.7089461934565</v>
      </c>
      <c r="F20" s="31">
        <f t="shared" ref="F20:P20" si="7">IF(SUM(F17:F19)=0,"",SUM(F17:F19))</f>
        <v>1604.0674403111402</v>
      </c>
      <c r="G20" s="31">
        <f t="shared" si="7"/>
        <v>1877.2314550166575</v>
      </c>
      <c r="H20" s="31">
        <f t="shared" si="7"/>
        <v>1500.6914230011776</v>
      </c>
      <c r="I20" s="31">
        <f t="shared" si="7"/>
        <v>1637.1435723237321</v>
      </c>
      <c r="J20" s="31">
        <f t="shared" si="7"/>
        <v>1711.1613763163236</v>
      </c>
      <c r="K20" s="31">
        <f t="shared" si="7"/>
        <v>1666.3956964086742</v>
      </c>
      <c r="L20" s="31">
        <f t="shared" si="7"/>
        <v>1822.7119453459231</v>
      </c>
      <c r="M20" s="31">
        <f t="shared" si="7"/>
        <v>1630.245519037135</v>
      </c>
      <c r="N20" s="31">
        <f t="shared" si="7"/>
        <v>1660.5178943554311</v>
      </c>
      <c r="O20" s="31">
        <f t="shared" si="7"/>
        <v>1862.3874893139305</v>
      </c>
      <c r="P20" s="32">
        <f t="shared" si="7"/>
        <v>1677.9978761254251</v>
      </c>
      <c r="Q20" s="33">
        <f t="shared" ref="Q20" si="8">SUM(Q17:Q19)</f>
        <v>20140.260633749007</v>
      </c>
    </row>
    <row r="21" spans="1:17" ht="15.6" thickTop="1" thickBot="1" x14ac:dyDescent="0.35">
      <c r="A21" s="44" t="s">
        <v>23</v>
      </c>
      <c r="B21" s="45"/>
      <c r="C21" s="45"/>
      <c r="D21" s="46"/>
      <c r="E21" s="47">
        <f>IFERROR(E20+E15+E10,"")</f>
        <v>4479.8111105487123</v>
      </c>
      <c r="F21" s="48">
        <f t="shared" ref="F21:P21" si="9">IFERROR(F20+F15+F10,"")</f>
        <v>4477.4009146906947</v>
      </c>
      <c r="G21" s="48">
        <f t="shared" si="9"/>
        <v>5354.5439254743605</v>
      </c>
      <c r="H21" s="48">
        <f t="shared" si="9"/>
        <v>5010.5612548139688</v>
      </c>
      <c r="I21" s="48">
        <f t="shared" si="9"/>
        <v>5248.9661434436584</v>
      </c>
      <c r="J21" s="48">
        <f t="shared" si="9"/>
        <v>5391.7047687250742</v>
      </c>
      <c r="K21" s="48">
        <f t="shared" si="9"/>
        <v>5182.9230429247018</v>
      </c>
      <c r="L21" s="48">
        <f t="shared" si="9"/>
        <v>5355.6858334777498</v>
      </c>
      <c r="M21" s="48">
        <f t="shared" si="9"/>
        <v>4972.2830704917014</v>
      </c>
      <c r="N21" s="48">
        <f t="shared" si="9"/>
        <v>4841.6726735138145</v>
      </c>
      <c r="O21" s="48">
        <f t="shared" si="9"/>
        <v>5396.2229488816483</v>
      </c>
      <c r="P21" s="49">
        <f t="shared" si="9"/>
        <v>4649.7537103772538</v>
      </c>
      <c r="Q21" s="50">
        <f t="shared" ref="Q21" si="10">Q20+Q15+Q10</f>
        <v>60361.529397363338</v>
      </c>
    </row>
    <row r="22" spans="1:17" ht="15.6" thickTop="1" thickBot="1" x14ac:dyDescent="0.35">
      <c r="A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15.6" thickTop="1" thickBot="1" x14ac:dyDescent="0.35">
      <c r="A23" s="4" t="s">
        <v>24</v>
      </c>
      <c r="B23" s="5"/>
      <c r="C23" s="5"/>
      <c r="D23" s="6"/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8" t="s">
        <v>15</v>
      </c>
    </row>
    <row r="24" spans="1:17" ht="15" thickTop="1" x14ac:dyDescent="0.3">
      <c r="A24" s="54" t="s">
        <v>25</v>
      </c>
      <c r="B24" s="10"/>
      <c r="C24" s="10"/>
      <c r="D24" s="55"/>
      <c r="E24" s="56"/>
      <c r="F24" s="57"/>
      <c r="G24" s="57"/>
      <c r="H24" s="58"/>
      <c r="I24" s="57"/>
      <c r="J24" s="58"/>
      <c r="K24" s="58"/>
      <c r="L24" s="58"/>
      <c r="M24" s="58"/>
      <c r="N24" s="58"/>
      <c r="O24" s="58"/>
      <c r="P24" s="59"/>
      <c r="Q24" s="16"/>
    </row>
    <row r="25" spans="1:17" x14ac:dyDescent="0.3">
      <c r="A25" s="17"/>
      <c r="B25" s="18" t="s">
        <v>26</v>
      </c>
      <c r="C25" s="18"/>
      <c r="D25" s="19"/>
      <c r="E25" s="60">
        <f>IF([3]Tonnage!E37="","",[3]Tonnage!E37)</f>
        <v>0.96393793373927106</v>
      </c>
      <c r="F25" s="61">
        <f>IF([3]Tonnage!F37="","",[3]Tonnage!F37)</f>
        <v>0.96258956874887702</v>
      </c>
      <c r="G25" s="61">
        <f>IF([3]Tonnage!G37="","",[3]Tonnage!G37)</f>
        <v>0.95784022092544474</v>
      </c>
      <c r="H25" s="61">
        <f>IF([3]Tonnage!H37="","",[3]Tonnage!H37)</f>
        <v>0.9425469933086168</v>
      </c>
      <c r="I25" s="61">
        <f>IF([3]Tonnage!I37="","",[3]Tonnage!I37)</f>
        <v>0.94154790641749475</v>
      </c>
      <c r="J25" s="61">
        <f>IF([3]Tonnage!J37="","",[3]Tonnage!J37)</f>
        <v>0.96190848065802148</v>
      </c>
      <c r="K25" s="61">
        <f>IF([3]Tonnage!K37="","",[3]Tonnage!K37)</f>
        <v>0.95850519976125381</v>
      </c>
      <c r="L25" s="61">
        <f>IF([3]Tonnage!L37="","",[3]Tonnage!L37)</f>
        <v>0.95989321272007844</v>
      </c>
      <c r="M25" s="61">
        <f>IF([3]Tonnage!M37="","",[3]Tonnage!M37)</f>
        <v>0.95765663373329424</v>
      </c>
      <c r="N25" s="61">
        <f>IF([3]Tonnage!N37="","",[3]Tonnage!N37)</f>
        <v>0.96203265199862853</v>
      </c>
      <c r="O25" s="61">
        <f>IF([3]Tonnage!O37="","",[3]Tonnage!O37)</f>
        <v>0.96056880293382563</v>
      </c>
      <c r="P25" s="62">
        <f>IF([3]Tonnage!P37="","",[3]Tonnage!P37)</f>
        <v>0.9578601586122234</v>
      </c>
      <c r="Q25" s="63">
        <f>[3]Tonnage!Q37</f>
        <v>0.95724064696308586</v>
      </c>
    </row>
    <row r="26" spans="1:17" x14ac:dyDescent="0.3">
      <c r="A26" s="17"/>
      <c r="B26" s="18" t="s">
        <v>27</v>
      </c>
      <c r="C26" s="18"/>
      <c r="D26" s="19"/>
      <c r="E26" s="64">
        <f>IF([3]Tonnage!E38="","",[3]Tonnage!E38)</f>
        <v>26.76824269240527</v>
      </c>
      <c r="F26" s="65">
        <f>IF([3]Tonnage!F38="","",[3]Tonnage!F38)</f>
        <v>22.950406879884287</v>
      </c>
      <c r="G26" s="65">
        <f>IF([3]Tonnage!G38="","",[3]Tonnage!G38)</f>
        <v>21.318420504045843</v>
      </c>
      <c r="H26" s="65">
        <f>IF([3]Tonnage!H38="","",[3]Tonnage!H38)</f>
        <v>22.040307155779402</v>
      </c>
      <c r="I26" s="65">
        <f>IF([3]Tonnage!I38="","",[3]Tonnage!I38)</f>
        <v>22.230867353089902</v>
      </c>
      <c r="J26" s="65">
        <f>IF([3]Tonnage!J38="","",[3]Tonnage!J38)</f>
        <v>22.646159954983194</v>
      </c>
      <c r="K26" s="65">
        <f>IF([3]Tonnage!K38="","",[3]Tonnage!K38)</f>
        <v>22.517328719225393</v>
      </c>
      <c r="L26" s="65">
        <f>IF([3]Tonnage!L38="","",[3]Tonnage!L38)</f>
        <v>22.651952914579354</v>
      </c>
      <c r="M26" s="65">
        <f>IF([3]Tonnage!M38="","",[3]Tonnage!M38)</f>
        <v>22.752769161100368</v>
      </c>
      <c r="N26" s="65">
        <f>IF([3]Tonnage!N38="","",[3]Tonnage!N38)</f>
        <v>22.886812395929322</v>
      </c>
      <c r="O26" s="65">
        <f>IF([3]Tonnage!O38="","",[3]Tonnage!O38)</f>
        <v>24.514772549600536</v>
      </c>
      <c r="P26" s="66">
        <f>IF([3]Tonnage!P38="","",[3]Tonnage!P38)</f>
        <v>24.926872679955601</v>
      </c>
      <c r="Q26" s="67">
        <f>[3]Tonnage!Q38</f>
        <v>23.183742746714874</v>
      </c>
    </row>
    <row r="27" spans="1:17" x14ac:dyDescent="0.3">
      <c r="A27" s="9" t="s">
        <v>28</v>
      </c>
      <c r="B27" s="10"/>
      <c r="C27" s="10"/>
      <c r="D27" s="11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1"/>
    </row>
    <row r="28" spans="1:17" x14ac:dyDescent="0.3">
      <c r="A28" s="17"/>
      <c r="B28" s="18" t="s">
        <v>29</v>
      </c>
      <c r="C28" s="18"/>
      <c r="D28" s="19"/>
      <c r="E28" s="60">
        <f>IF([3]Tonnage!E40="","",[3]Tonnage!E40)</f>
        <v>0.98268416895159738</v>
      </c>
      <c r="F28" s="61">
        <f>IF([3]Tonnage!F40="","",[3]Tonnage!F40)</f>
        <v>0.97963392128533067</v>
      </c>
      <c r="G28" s="61">
        <f>IF([3]Tonnage!G40="","",[3]Tonnage!G40)</f>
        <v>0.98192588157928384</v>
      </c>
      <c r="H28" s="61">
        <f>IF([3]Tonnage!H40="","",[3]Tonnage!H40)</f>
        <v>0.98083261040208336</v>
      </c>
      <c r="I28" s="61">
        <f>IF([3]Tonnage!I40="","",[3]Tonnage!I40)</f>
        <v>0.99621034045122026</v>
      </c>
      <c r="J28" s="61">
        <f>IF([3]Tonnage!J40="","",[3]Tonnage!J40)</f>
        <v>0.97702451776162225</v>
      </c>
      <c r="K28" s="61">
        <f>IF([3]Tonnage!K40="","",[3]Tonnage!K40)</f>
        <v>0.97745024272153058</v>
      </c>
      <c r="L28" s="61">
        <f>IF([3]Tonnage!L40="","",[3]Tonnage!L40)</f>
        <v>0.978408752727013</v>
      </c>
      <c r="M28" s="61">
        <f>IF([3]Tonnage!M40="","",[3]Tonnage!M40)</f>
        <v>0.97997169361502123</v>
      </c>
      <c r="N28" s="61">
        <f>IF([3]Tonnage!N40="","",[3]Tonnage!N40)</f>
        <v>0.97965567149897492</v>
      </c>
      <c r="O28" s="61">
        <f>IF([3]Tonnage!O40="","",[3]Tonnage!O40)</f>
        <v>0.97998480625338036</v>
      </c>
      <c r="P28" s="62">
        <f>IF([3]Tonnage!P40="","",[3]Tonnage!P40)</f>
        <v>0.98145571224502859</v>
      </c>
      <c r="Q28" s="63">
        <f>[3]Tonnage!Q40</f>
        <v>0.98126985995767368</v>
      </c>
    </row>
    <row r="29" spans="1:17" x14ac:dyDescent="0.3">
      <c r="A29" s="17"/>
      <c r="B29" s="2" t="s">
        <v>27</v>
      </c>
      <c r="D29" s="72"/>
      <c r="E29" s="73">
        <f>IF([3]Tonnage!E41="","",[3]Tonnage!E41)</f>
        <v>15.965068659049843</v>
      </c>
      <c r="F29" s="74">
        <f>IF([3]Tonnage!F41="","",[3]Tonnage!F41)</f>
        <v>17.585783778867512</v>
      </c>
      <c r="G29" s="74">
        <f>IF([3]Tonnage!G41="","",[3]Tonnage!G41)</f>
        <v>27.451878606993361</v>
      </c>
      <c r="H29" s="74">
        <f>IF([3]Tonnage!H41="","",[3]Tonnage!H41)</f>
        <v>41.521557862277838</v>
      </c>
      <c r="I29" s="74">
        <f>IF([3]Tonnage!I41="","",[3]Tonnage!I41)</f>
        <v>39.90021413995472</v>
      </c>
      <c r="J29" s="74">
        <f>IF([3]Tonnage!J41="","",[3]Tonnage!J41)</f>
        <v>35.967870974537512</v>
      </c>
      <c r="K29" s="74">
        <f>IF([3]Tonnage!K41="","",[3]Tonnage!K41)</f>
        <v>31.50410086797309</v>
      </c>
      <c r="L29" s="74">
        <f>IF([3]Tonnage!L41="","",[3]Tonnage!L41)</f>
        <v>24.090927833988754</v>
      </c>
      <c r="M29" s="74">
        <f>IF([3]Tonnage!M41="","",[3]Tonnage!M41)</f>
        <v>23.390179579667603</v>
      </c>
      <c r="N29" s="74">
        <f>IF([3]Tonnage!N41="","",[3]Tonnage!N41)</f>
        <v>24.994278052049648</v>
      </c>
      <c r="O29" s="74">
        <f>IF([3]Tonnage!O41="","",[3]Tonnage!O41)</f>
        <v>28.961026208898488</v>
      </c>
      <c r="P29" s="75">
        <f>IF([3]Tonnage!P41="","",[3]Tonnage!P41)</f>
        <v>12.508321314239545</v>
      </c>
      <c r="Q29" s="76">
        <f>[3]Tonnage!Q41</f>
        <v>26.986767323208156</v>
      </c>
    </row>
    <row r="30" spans="1:17" x14ac:dyDescent="0.3">
      <c r="A30" s="9" t="s">
        <v>30</v>
      </c>
      <c r="B30" s="10"/>
      <c r="C30" s="10"/>
      <c r="D30" s="11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1"/>
    </row>
    <row r="31" spans="1:17" x14ac:dyDescent="0.3">
      <c r="A31" s="17"/>
      <c r="B31" s="18" t="s">
        <v>29</v>
      </c>
      <c r="C31" s="18"/>
      <c r="D31" s="19"/>
      <c r="E31" s="60">
        <f>IF([3]Tonnage!E43="","",[3]Tonnage!E43)</f>
        <v>0.94768222783061462</v>
      </c>
      <c r="F31" s="61">
        <f>IF([3]Tonnage!F43="","",[3]Tonnage!F43)</f>
        <v>0.94966078997334524</v>
      </c>
      <c r="G31" s="61">
        <f>IF([3]Tonnage!G43="","",[3]Tonnage!G43)</f>
        <v>0.95174997177331988</v>
      </c>
      <c r="H31" s="61">
        <f>IF([3]Tonnage!H43="","",[3]Tonnage!H43)</f>
        <v>0.94021337791321968</v>
      </c>
      <c r="I31" s="61">
        <f>IF([3]Tonnage!I43="","",[3]Tonnage!I43)</f>
        <v>0.95748296941561906</v>
      </c>
      <c r="J31" s="61">
        <f>IF([3]Tonnage!J43="","",[3]Tonnage!J43)</f>
        <v>0.95130558117240516</v>
      </c>
      <c r="K31" s="61">
        <f>IF([3]Tonnage!K43="","",[3]Tonnage!K43)</f>
        <v>0.94402965788211102</v>
      </c>
      <c r="L31" s="61">
        <f>IF([3]Tonnage!L43="","",[3]Tonnage!L43)</f>
        <v>0.94853044639293316</v>
      </c>
      <c r="M31" s="61">
        <f>IF([3]Tonnage!M43="","",[3]Tonnage!M43)</f>
        <v>0.9506513457410416</v>
      </c>
      <c r="N31" s="61">
        <f>IF([3]Tonnage!N43="","",[3]Tonnage!N43)</f>
        <v>0.94812129894042307</v>
      </c>
      <c r="O31" s="61">
        <f>IF([3]Tonnage!O43="","",[3]Tonnage!O43)</f>
        <v>0.95031735956618135</v>
      </c>
      <c r="P31" s="62">
        <f>IF([3]Tonnage!P43="","",[3]Tonnage!P43)</f>
        <v>0.94648767537812439</v>
      </c>
      <c r="Q31" s="63">
        <f>[3]Tonnage!Q43</f>
        <v>0.9488527251649449</v>
      </c>
    </row>
    <row r="32" spans="1:17" ht="15" thickBot="1" x14ac:dyDescent="0.35">
      <c r="A32" s="17"/>
      <c r="B32" s="2" t="s">
        <v>31</v>
      </c>
      <c r="D32" s="72"/>
      <c r="E32" s="77">
        <f>IF([3]Tonnage!E44="","",[3]Tonnage!E44)</f>
        <v>24.51920394961552</v>
      </c>
      <c r="F32" s="78">
        <f>IF([3]Tonnage!F44="","",[3]Tonnage!F44)</f>
        <v>23.387432817680171</v>
      </c>
      <c r="G32" s="78">
        <f>IF([3]Tonnage!G44="","",[3]Tonnage!G44)</f>
        <v>24.348053884643431</v>
      </c>
      <c r="H32" s="78">
        <f>IF([3]Tonnage!H44="","",[3]Tonnage!H44)</f>
        <v>25.153207975405408</v>
      </c>
      <c r="I32" s="78">
        <f>IF([3]Tonnage!I44="","",[3]Tonnage!I44)</f>
        <v>24.877128739072443</v>
      </c>
      <c r="J32" s="78">
        <f>IF([3]Tonnage!J44="","",[3]Tonnage!J44)</f>
        <v>25.446619622768118</v>
      </c>
      <c r="K32" s="78">
        <f>IF([3]Tonnage!K44="","",[3]Tonnage!K44)</f>
        <v>25.563790627097514</v>
      </c>
      <c r="L32" s="78">
        <f>IF([3]Tonnage!L44="","",[3]Tonnage!L44)</f>
        <v>25.415615005617205</v>
      </c>
      <c r="M32" s="78">
        <f>IF([3]Tonnage!M44="","",[3]Tonnage!M44)</f>
        <v>25.300941509553532</v>
      </c>
      <c r="N32" s="78">
        <f>IF([3]Tonnage!N44="","",[3]Tonnage!N44)</f>
        <v>24.437367009441445</v>
      </c>
      <c r="O32" s="78">
        <f>IF([3]Tonnage!O44="","",[3]Tonnage!O44)</f>
        <v>25.28647042959906</v>
      </c>
      <c r="P32" s="79">
        <f>IF([3]Tonnage!P44="","",[3]Tonnage!P44)</f>
        <v>23.579067559210355</v>
      </c>
      <c r="Q32" s="76">
        <f>[3]Tonnage!Q44</f>
        <v>24.776241594142011</v>
      </c>
    </row>
    <row r="33" spans="1:18" ht="15.6" thickTop="1" thickBot="1" x14ac:dyDescent="0.35">
      <c r="A33" s="80"/>
      <c r="B33" s="80"/>
      <c r="C33" s="80"/>
      <c r="D33" s="5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  <row r="34" spans="1:18" ht="15" thickTop="1" x14ac:dyDescent="0.3">
      <c r="A34" s="83" t="s">
        <v>32</v>
      </c>
      <c r="B34" s="84"/>
      <c r="C34" s="85"/>
      <c r="D34" s="86"/>
      <c r="E34" s="87">
        <f>IFERROR([3]Tonnage!E46,"")</f>
        <v>0.98601398601398604</v>
      </c>
      <c r="F34" s="88">
        <f>IFERROR([3]Tonnage!F46,"")</f>
        <v>1</v>
      </c>
      <c r="G34" s="88">
        <f>IFERROR([3]Tonnage!G46,"")</f>
        <v>0.99305555555555558</v>
      </c>
      <c r="H34" s="88">
        <f>IFERROR([3]Tonnage!H46,"")</f>
        <v>0.97278911564625847</v>
      </c>
      <c r="I34" s="88">
        <f>IFERROR([3]Tonnage!I46,"")</f>
        <v>0.98620689655172411</v>
      </c>
      <c r="J34" s="88">
        <f>IFERROR([3]Tonnage!J46,"")</f>
        <v>0.99305555555555558</v>
      </c>
      <c r="K34" s="88">
        <f>IFERROR([3]Tonnage!K46,"")</f>
        <v>0.99305555555555558</v>
      </c>
      <c r="L34" s="88">
        <f>IFERROR([3]Tonnage!L46,"")</f>
        <v>0.99300699300699302</v>
      </c>
      <c r="M34" s="88">
        <f>IFERROR([3]Tonnage!M46,"")</f>
        <v>1.0070422535211268</v>
      </c>
      <c r="N34" s="88">
        <f>IFERROR([3]Tonnage!N46,"")</f>
        <v>1.0141843971631206</v>
      </c>
      <c r="O34" s="88">
        <f>IFERROR([3]Tonnage!O46,"")</f>
        <v>1.0070921985815602</v>
      </c>
      <c r="P34" s="89">
        <f>IFERROR([3]Tonnage!P46,"")</f>
        <v>1</v>
      </c>
      <c r="Q34" s="90">
        <f>[3]Tonnage!Q46</f>
        <v>0.99545854226261954</v>
      </c>
      <c r="R34" s="91"/>
    </row>
    <row r="35" spans="1:18" ht="15" thickBot="1" x14ac:dyDescent="0.35">
      <c r="A35" s="92" t="s">
        <v>33</v>
      </c>
      <c r="B35" s="93"/>
      <c r="C35" s="94"/>
      <c r="D35" s="95"/>
      <c r="E35" s="96">
        <f>IFERROR([3]Tonnage!E48,"")</f>
        <v>0.82733812949640284</v>
      </c>
      <c r="F35" s="97">
        <f>IFERROR([3]Tonnage!F48,"")</f>
        <v>0.82185273159144889</v>
      </c>
      <c r="G35" s="97">
        <f>IFERROR([3]Tonnage!G48,"")</f>
        <v>0.83474065138721354</v>
      </c>
      <c r="H35" s="97">
        <f>IFERROR([3]Tonnage!H48,"")</f>
        <v>0.83675937122128174</v>
      </c>
      <c r="I35" s="97">
        <f>IFERROR([3]Tonnage!I48,"")</f>
        <v>0.83293556085918852</v>
      </c>
      <c r="J35" s="97">
        <f>IFERROR([3]Tonnage!J48,"")</f>
        <v>0.83600493218249072</v>
      </c>
      <c r="K35" s="97">
        <f>IFERROR([3]Tonnage!K48,"")</f>
        <v>0.83580246913580247</v>
      </c>
      <c r="L35" s="97">
        <f>IFERROR([3]Tonnage!L48,"")</f>
        <v>0.83770883054892598</v>
      </c>
      <c r="M35" s="97">
        <f>IFERROR([3]Tonnage!M48,"")</f>
        <v>0.83431952662721898</v>
      </c>
      <c r="N35" s="97">
        <f>IFERROR([3]Tonnage!N48,"")</f>
        <v>0.83038869257950532</v>
      </c>
      <c r="O35" s="97">
        <f>IFERROR([3]Tonnage!O48,"")</f>
        <v>0.83096926713947994</v>
      </c>
      <c r="P35" s="98">
        <f>IFERROR([3]Tonnage!P48,"")</f>
        <v>0.83690476190476193</v>
      </c>
      <c r="Q35" s="99">
        <f>[3]Tonnage!Q48</f>
        <v>0.83297707705614343</v>
      </c>
    </row>
    <row r="36" spans="1:18" ht="15.6" thickTop="1" thickBot="1" x14ac:dyDescent="0.35">
      <c r="A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8" ht="15.6" thickTop="1" thickBot="1" x14ac:dyDescent="0.35">
      <c r="A37" s="4" t="s">
        <v>34</v>
      </c>
      <c r="B37" s="5"/>
      <c r="C37" s="5"/>
      <c r="D37" s="6"/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7" t="s">
        <v>13</v>
      </c>
      <c r="P37" s="7" t="s">
        <v>14</v>
      </c>
      <c r="Q37" s="8" t="s">
        <v>15</v>
      </c>
    </row>
    <row r="38" spans="1:18" ht="15" thickTop="1" x14ac:dyDescent="0.3">
      <c r="A38" s="9" t="s">
        <v>16</v>
      </c>
      <c r="B38" s="10"/>
      <c r="C38" s="10"/>
      <c r="D38" s="102"/>
      <c r="E38" s="12"/>
      <c r="F38" s="13"/>
      <c r="G38" s="14"/>
      <c r="H38" s="13"/>
      <c r="I38" s="13"/>
      <c r="J38" s="14"/>
      <c r="K38" s="14"/>
      <c r="L38" s="14"/>
      <c r="M38" s="14"/>
      <c r="N38" s="14"/>
      <c r="O38" s="14"/>
      <c r="P38" s="15"/>
      <c r="Q38" s="16"/>
    </row>
    <row r="39" spans="1:18" x14ac:dyDescent="0.3">
      <c r="A39" s="17"/>
      <c r="B39" s="18" t="s">
        <v>17</v>
      </c>
      <c r="C39" s="18"/>
      <c r="D39" s="19"/>
      <c r="E39" s="60">
        <f>IFERROR(E7/E10,"")</f>
        <v>0.27572956462138071</v>
      </c>
      <c r="F39" s="61">
        <f t="shared" ref="F39:P39" si="11">IFERROR(F7/F10,"")</f>
        <v>0.2512261583819726</v>
      </c>
      <c r="G39" s="61">
        <f t="shared" si="11"/>
        <v>0.21262979729966</v>
      </c>
      <c r="H39" s="61">
        <f t="shared" si="11"/>
        <v>0.17860082289415294</v>
      </c>
      <c r="I39" s="61">
        <f t="shared" si="11"/>
        <v>0.19257719211872576</v>
      </c>
      <c r="J39" s="61">
        <f t="shared" si="11"/>
        <v>0.18363244299963657</v>
      </c>
      <c r="K39" s="61">
        <f t="shared" si="11"/>
        <v>0.18060798779467935</v>
      </c>
      <c r="L39" s="61">
        <f t="shared" si="11"/>
        <v>0.21638364757829387</v>
      </c>
      <c r="M39" s="61">
        <f t="shared" si="11"/>
        <v>0.21851002028453284</v>
      </c>
      <c r="N39" s="61">
        <f t="shared" si="11"/>
        <v>0.21808497169030844</v>
      </c>
      <c r="O39" s="61">
        <f t="shared" si="11"/>
        <v>0.21525907619370568</v>
      </c>
      <c r="P39" s="62">
        <f t="shared" si="11"/>
        <v>0.28405950157134746</v>
      </c>
      <c r="Q39" s="103">
        <f t="shared" ref="Q39" si="12">Q7/Q10</f>
        <v>0.21544025564280542</v>
      </c>
    </row>
    <row r="40" spans="1:18" x14ac:dyDescent="0.3">
      <c r="A40" s="17"/>
      <c r="B40" s="24" t="s">
        <v>35</v>
      </c>
      <c r="C40" s="24"/>
      <c r="D40" s="25"/>
      <c r="E40" s="104">
        <f>IFERROR(E8/E10,"")</f>
        <v>0.20652107247448637</v>
      </c>
      <c r="F40" s="105">
        <f t="shared" ref="F40:P40" si="13">IFERROR(F8/F10,"")</f>
        <v>0.23943204863534034</v>
      </c>
      <c r="G40" s="105">
        <f t="shared" si="13"/>
        <v>0.32077134492527631</v>
      </c>
      <c r="H40" s="105">
        <f t="shared" si="13"/>
        <v>0.41660631585614166</v>
      </c>
      <c r="I40" s="105">
        <f t="shared" si="13"/>
        <v>0.40166708353421809</v>
      </c>
      <c r="J40" s="105">
        <f t="shared" si="13"/>
        <v>0.38745628146110661</v>
      </c>
      <c r="K40" s="105">
        <f t="shared" si="13"/>
        <v>0.36514090370470631</v>
      </c>
      <c r="L40" s="105">
        <f t="shared" si="13"/>
        <v>0.30456471149932129</v>
      </c>
      <c r="M40" s="105">
        <f t="shared" si="13"/>
        <v>0.29568567579385302</v>
      </c>
      <c r="N40" s="105">
        <f t="shared" si="13"/>
        <v>0.30946258080937827</v>
      </c>
      <c r="O40" s="105">
        <f t="shared" si="13"/>
        <v>0.33377951116589244</v>
      </c>
      <c r="P40" s="106">
        <f t="shared" si="13"/>
        <v>0.17460176715137121</v>
      </c>
      <c r="Q40" s="107">
        <f t="shared" ref="Q40" si="14">Q8/Q10</f>
        <v>0.32074961141623171</v>
      </c>
    </row>
    <row r="41" spans="1:18" s="34" customFormat="1" ht="15" thickBot="1" x14ac:dyDescent="0.35">
      <c r="A41" s="27"/>
      <c r="B41" s="34" t="s">
        <v>20</v>
      </c>
      <c r="D41" s="108"/>
      <c r="E41" s="109">
        <f>IF(E21="","",SUM(E39:E40))</f>
        <v>0.48225063709586707</v>
      </c>
      <c r="F41" s="110">
        <f t="shared" ref="F41:P41" si="15">IF(F21="","",SUM(F39:F40))</f>
        <v>0.49065820701731294</v>
      </c>
      <c r="G41" s="110">
        <f t="shared" si="15"/>
        <v>0.53340114222493629</v>
      </c>
      <c r="H41" s="110">
        <f t="shared" si="15"/>
        <v>0.59520713875029463</v>
      </c>
      <c r="I41" s="110">
        <f t="shared" si="15"/>
        <v>0.5942442756529438</v>
      </c>
      <c r="J41" s="110">
        <f t="shared" si="15"/>
        <v>0.57108872446074321</v>
      </c>
      <c r="K41" s="110">
        <f t="shared" si="15"/>
        <v>0.54574889149938566</v>
      </c>
      <c r="L41" s="110">
        <f t="shared" si="15"/>
        <v>0.52094835907761516</v>
      </c>
      <c r="M41" s="110">
        <f t="shared" si="15"/>
        <v>0.51419569607838589</v>
      </c>
      <c r="N41" s="110">
        <f t="shared" si="15"/>
        <v>0.52754755249968666</v>
      </c>
      <c r="O41" s="110">
        <f t="shared" si="15"/>
        <v>0.5490385873595981</v>
      </c>
      <c r="P41" s="111">
        <f t="shared" si="15"/>
        <v>0.45866126872271867</v>
      </c>
      <c r="Q41" s="112">
        <f t="shared" ref="Q41" si="16">SUM(Q39:Q40)</f>
        <v>0.53618986705903715</v>
      </c>
    </row>
    <row r="42" spans="1:18" ht="15" thickTop="1" x14ac:dyDescent="0.3">
      <c r="A42" s="54" t="s">
        <v>21</v>
      </c>
      <c r="B42" s="113"/>
      <c r="C42" s="113"/>
      <c r="D42" s="102"/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7"/>
    </row>
    <row r="43" spans="1:18" x14ac:dyDescent="0.3">
      <c r="A43" s="17"/>
      <c r="B43" s="18" t="s">
        <v>17</v>
      </c>
      <c r="C43" s="18"/>
      <c r="D43" s="19"/>
      <c r="E43" s="60">
        <f>IFERROR(E12/E15,"")</f>
        <v>0.11359015073579316</v>
      </c>
      <c r="F43" s="61">
        <f t="shared" ref="F43:P43" si="17">IFERROR(F12/F15,"")</f>
        <v>0.11834014382898705</v>
      </c>
      <c r="G43" s="61">
        <f t="shared" si="17"/>
        <v>0.11092812687265292</v>
      </c>
      <c r="H43" s="61">
        <f t="shared" si="17"/>
        <v>0.10786352767412073</v>
      </c>
      <c r="I43" s="61">
        <f t="shared" si="17"/>
        <v>0.11554312579181711</v>
      </c>
      <c r="J43" s="61">
        <f t="shared" si="17"/>
        <v>0.10852033052936744</v>
      </c>
      <c r="K43" s="61">
        <f t="shared" si="17"/>
        <v>0.1205110252846496</v>
      </c>
      <c r="L43" s="61">
        <f t="shared" si="17"/>
        <v>0.1025786464449788</v>
      </c>
      <c r="M43" s="61">
        <f t="shared" si="17"/>
        <v>0.11647492098769827</v>
      </c>
      <c r="N43" s="61">
        <f t="shared" si="17"/>
        <v>0.12073555808551108</v>
      </c>
      <c r="O43" s="61">
        <f t="shared" si="17"/>
        <v>0.11977127687056208</v>
      </c>
      <c r="P43" s="62">
        <f t="shared" si="17"/>
        <v>0.12052786227239415</v>
      </c>
      <c r="Q43" s="103">
        <f t="shared" ref="Q43" si="18">Q12/Q15</f>
        <v>0.11450316412258145</v>
      </c>
    </row>
    <row r="44" spans="1:18" x14ac:dyDescent="0.3">
      <c r="A44" s="17"/>
      <c r="B44" s="24" t="s">
        <v>35</v>
      </c>
      <c r="C44" s="24"/>
      <c r="D44" s="25"/>
      <c r="E44" s="104">
        <f>IFERROR(E13/E15,"")</f>
        <v>9.3299903228557309E-4</v>
      </c>
      <c r="F44" s="105">
        <f t="shared" ref="F44:P44" si="19">IFERROR(F13/F15,"")</f>
        <v>1.1308599620777206E-3</v>
      </c>
      <c r="G44" s="105">
        <f t="shared" si="19"/>
        <v>8.5363107266448488E-4</v>
      </c>
      <c r="H44" s="105">
        <f t="shared" si="19"/>
        <v>2.0336588177353168E-3</v>
      </c>
      <c r="I44" s="105">
        <f t="shared" si="19"/>
        <v>2.2647727790457732E-3</v>
      </c>
      <c r="J44" s="105">
        <f t="shared" si="19"/>
        <v>1.6832582839298876E-3</v>
      </c>
      <c r="K44" s="105">
        <f t="shared" si="19"/>
        <v>2.0106227895100182E-3</v>
      </c>
      <c r="L44" s="105">
        <f t="shared" si="19"/>
        <v>1.334748869806412E-3</v>
      </c>
      <c r="M44" s="105">
        <f t="shared" si="19"/>
        <v>1.4151203756439456E-3</v>
      </c>
      <c r="N44" s="105">
        <f t="shared" si="19"/>
        <v>1.5145758513324728E-3</v>
      </c>
      <c r="O44" s="105">
        <f t="shared" si="19"/>
        <v>1.2040286588418168E-3</v>
      </c>
      <c r="P44" s="106">
        <f t="shared" si="19"/>
        <v>7.2086869342317971E-4</v>
      </c>
      <c r="Q44" s="107">
        <f t="shared" ref="Q44" si="20">Q13/Q15</f>
        <v>1.4200701609921066E-3</v>
      </c>
    </row>
    <row r="45" spans="1:18" s="34" customFormat="1" ht="15" thickBot="1" x14ac:dyDescent="0.35">
      <c r="A45" s="27"/>
      <c r="B45" s="34" t="s">
        <v>20</v>
      </c>
      <c r="D45" s="108"/>
      <c r="E45" s="109">
        <f>IF(E21="","",SUM(E43:E44))</f>
        <v>0.11452314976807873</v>
      </c>
      <c r="F45" s="110">
        <f t="shared" ref="F45:P45" si="21">IF(F21="","",SUM(F43:F44))</f>
        <v>0.11947100379106478</v>
      </c>
      <c r="G45" s="110">
        <f t="shared" si="21"/>
        <v>0.1117817579453174</v>
      </c>
      <c r="H45" s="110">
        <f t="shared" si="21"/>
        <v>0.10989718649185605</v>
      </c>
      <c r="I45" s="110">
        <f t="shared" si="21"/>
        <v>0.11780789857086288</v>
      </c>
      <c r="J45" s="110">
        <f t="shared" si="21"/>
        <v>0.11020358881329732</v>
      </c>
      <c r="K45" s="110">
        <f t="shared" si="21"/>
        <v>0.12252164807415962</v>
      </c>
      <c r="L45" s="110">
        <f t="shared" si="21"/>
        <v>0.10391339531478522</v>
      </c>
      <c r="M45" s="110">
        <f t="shared" si="21"/>
        <v>0.11789004136334222</v>
      </c>
      <c r="N45" s="110">
        <f t="shared" si="21"/>
        <v>0.12225013393684354</v>
      </c>
      <c r="O45" s="110">
        <f t="shared" si="21"/>
        <v>0.12097530552940389</v>
      </c>
      <c r="P45" s="111">
        <f t="shared" si="21"/>
        <v>0.12124873096581733</v>
      </c>
      <c r="Q45" s="112">
        <f t="shared" ref="Q45" si="22">SUM(Q43:Q44)</f>
        <v>0.11592323428357355</v>
      </c>
    </row>
    <row r="46" spans="1:18" ht="15" thickTop="1" x14ac:dyDescent="0.3">
      <c r="A46" s="54" t="s">
        <v>22</v>
      </c>
      <c r="B46" s="113"/>
      <c r="C46" s="113"/>
      <c r="D46" s="55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7"/>
    </row>
    <row r="47" spans="1:18" x14ac:dyDescent="0.3">
      <c r="A47" s="17"/>
      <c r="B47" s="18" t="s">
        <v>17</v>
      </c>
      <c r="C47" s="18"/>
      <c r="D47" s="19"/>
      <c r="E47" s="60">
        <f>IFERROR(E17/E20,"")</f>
        <v>0.15082286985464441</v>
      </c>
      <c r="F47" s="61">
        <f t="shared" ref="F47:P47" si="23">IFERROR(F17/F20,"")</f>
        <v>0.14222435072087641</v>
      </c>
      <c r="G47" s="61">
        <f t="shared" si="23"/>
        <v>0.12672770996687882</v>
      </c>
      <c r="H47" s="61">
        <f t="shared" si="23"/>
        <v>0.12653277584511471</v>
      </c>
      <c r="I47" s="61">
        <f t="shared" si="23"/>
        <v>0.13170674858677769</v>
      </c>
      <c r="J47" s="61">
        <f t="shared" si="23"/>
        <v>0.13182455511327384</v>
      </c>
      <c r="K47" s="61">
        <f t="shared" si="23"/>
        <v>0.12856151905488308</v>
      </c>
      <c r="L47" s="61">
        <f t="shared" si="23"/>
        <v>0.11896767308002373</v>
      </c>
      <c r="M47" s="61">
        <f t="shared" si="23"/>
        <v>0.13933529786366114</v>
      </c>
      <c r="N47" s="61">
        <f t="shared" si="23"/>
        <v>0.15468420701784855</v>
      </c>
      <c r="O47" s="61">
        <f t="shared" si="23"/>
        <v>0.13689031107450403</v>
      </c>
      <c r="P47" s="62">
        <f t="shared" si="23"/>
        <v>0.14216876952650184</v>
      </c>
      <c r="Q47" s="103">
        <f t="shared" ref="Q47" si="24">Q17/Q20</f>
        <v>0.13556855161514503</v>
      </c>
    </row>
    <row r="48" spans="1:18" x14ac:dyDescent="0.3">
      <c r="A48" s="17"/>
      <c r="B48" s="24" t="s">
        <v>35</v>
      </c>
      <c r="C48" s="24"/>
      <c r="D48" s="25"/>
      <c r="E48" s="104">
        <f>IFERROR(E18/E20,"")</f>
        <v>2.352872125043687E-3</v>
      </c>
      <c r="F48" s="105">
        <f t="shared" ref="F48:P48" si="25">IFERROR(F18/F20,"")</f>
        <v>2.030228236410104E-3</v>
      </c>
      <c r="G48" s="105">
        <f t="shared" si="25"/>
        <v>1.9965773778486623E-3</v>
      </c>
      <c r="H48" s="105">
        <f t="shared" si="25"/>
        <v>3.9835819240427494E-3</v>
      </c>
      <c r="I48" s="105">
        <f t="shared" si="25"/>
        <v>3.5816755161170262E-3</v>
      </c>
      <c r="J48" s="105">
        <f t="shared" si="25"/>
        <v>3.1497330699711179E-3</v>
      </c>
      <c r="K48" s="105">
        <f t="shared" si="25"/>
        <v>2.190472954532543E-3</v>
      </c>
      <c r="L48" s="105">
        <f t="shared" si="25"/>
        <v>2.3574069602742822E-3</v>
      </c>
      <c r="M48" s="105">
        <f t="shared" si="25"/>
        <v>2.3108259475833445E-3</v>
      </c>
      <c r="N48" s="105">
        <f t="shared" si="25"/>
        <v>2.439589588195405E-3</v>
      </c>
      <c r="O48" s="105">
        <f t="shared" si="25"/>
        <v>2.4719501331453022E-3</v>
      </c>
      <c r="P48" s="106">
        <f t="shared" si="25"/>
        <v>1.4679257170719373E-3</v>
      </c>
      <c r="Q48" s="118">
        <f t="shared" ref="Q48" si="26">Q18/Q20</f>
        <v>2.5110633805561617E-3</v>
      </c>
    </row>
    <row r="49" spans="1:17" ht="15" thickBot="1" x14ac:dyDescent="0.35">
      <c r="A49" s="17"/>
      <c r="B49" s="34" t="s">
        <v>20</v>
      </c>
      <c r="D49" s="72"/>
      <c r="E49" s="109">
        <f>IF(E21="","",SUM(E47:E48))</f>
        <v>0.15317574197968808</v>
      </c>
      <c r="F49" s="110">
        <f t="shared" ref="F49:P49" si="27">IF(F21="","",SUM(F47:F48))</f>
        <v>0.14425457895728652</v>
      </c>
      <c r="G49" s="110">
        <f t="shared" si="27"/>
        <v>0.12872428734472749</v>
      </c>
      <c r="H49" s="110">
        <f t="shared" si="27"/>
        <v>0.13051635776915746</v>
      </c>
      <c r="I49" s="110">
        <f t="shared" si="27"/>
        <v>0.13528842410289471</v>
      </c>
      <c r="J49" s="110">
        <f t="shared" si="27"/>
        <v>0.13497428818324497</v>
      </c>
      <c r="K49" s="110">
        <f t="shared" si="27"/>
        <v>0.13075199200941562</v>
      </c>
      <c r="L49" s="110">
        <f t="shared" si="27"/>
        <v>0.12132508004029802</v>
      </c>
      <c r="M49" s="110">
        <f t="shared" si="27"/>
        <v>0.14164612381124447</v>
      </c>
      <c r="N49" s="110">
        <f t="shared" si="27"/>
        <v>0.15712379660604395</v>
      </c>
      <c r="O49" s="110">
        <f t="shared" si="27"/>
        <v>0.13936226120764933</v>
      </c>
      <c r="P49" s="111">
        <f t="shared" si="27"/>
        <v>0.14363669524357378</v>
      </c>
      <c r="Q49" s="112">
        <f t="shared" ref="Q49" si="28">SUM(Q47:Q48)</f>
        <v>0.13807961499570118</v>
      </c>
    </row>
    <row r="50" spans="1:17" ht="15.6" thickTop="1" thickBot="1" x14ac:dyDescent="0.35">
      <c r="A50" s="119" t="s">
        <v>36</v>
      </c>
      <c r="B50" s="120"/>
      <c r="C50" s="120"/>
      <c r="D50" s="121"/>
      <c r="E50" s="122">
        <f>IFERROR((E7+E8+E12+E13+E17+E18)/E21,"")</f>
        <v>0.27243676288750895</v>
      </c>
      <c r="F50" s="123">
        <f t="shared" ref="F50:P50" si="29">IFERROR((F7+F8+F12+F13+F17+F18)/F21,"")</f>
        <v>0.2681106200672202</v>
      </c>
      <c r="G50" s="123">
        <f t="shared" si="29"/>
        <v>0.2841316542507335</v>
      </c>
      <c r="H50" s="123">
        <f t="shared" si="29"/>
        <v>0.34040121002493595</v>
      </c>
      <c r="I50" s="123">
        <f t="shared" si="29"/>
        <v>0.3395568339941637</v>
      </c>
      <c r="J50" s="123">
        <f t="shared" si="29"/>
        <v>0.31716968526099543</v>
      </c>
      <c r="K50" s="123">
        <f t="shared" si="29"/>
        <v>0.3082975727455568</v>
      </c>
      <c r="L50" s="123">
        <f t="shared" si="29"/>
        <v>0.2782934141928069</v>
      </c>
      <c r="M50" s="123">
        <f t="shared" si="29"/>
        <v>0.28923532323838902</v>
      </c>
      <c r="N50" s="123">
        <f t="shared" si="29"/>
        <v>0.29599158949043469</v>
      </c>
      <c r="O50" s="123">
        <f t="shared" si="29"/>
        <v>0.3025140673401408</v>
      </c>
      <c r="P50" s="124">
        <f t="shared" si="29"/>
        <v>0.25414152789635946</v>
      </c>
      <c r="Q50" s="125">
        <f t="shared" ref="Q50" si="30">(Q7+Q8+Q12+Q13+Q17+Q18)/Q21</f>
        <v>0.29677886172117218</v>
      </c>
    </row>
    <row r="51" spans="1:17" ht="15.6" thickTop="1" thickBot="1" x14ac:dyDescent="0.3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53"/>
    </row>
    <row r="52" spans="1:17" ht="15.6" thickTop="1" thickBot="1" x14ac:dyDescent="0.35">
      <c r="A52" s="34" t="s">
        <v>37</v>
      </c>
      <c r="E52" s="126">
        <v>0</v>
      </c>
      <c r="F52" s="126">
        <v>8</v>
      </c>
      <c r="G52" s="126">
        <v>0</v>
      </c>
      <c r="H52" s="126">
        <v>11</v>
      </c>
      <c r="I52" s="126">
        <v>30</v>
      </c>
      <c r="J52" s="126">
        <v>0</v>
      </c>
      <c r="K52" s="126">
        <v>1</v>
      </c>
      <c r="L52" s="126">
        <v>4</v>
      </c>
      <c r="M52" s="126">
        <v>0</v>
      </c>
      <c r="N52" s="126">
        <v>0</v>
      </c>
      <c r="O52" s="126">
        <v>0</v>
      </c>
      <c r="P52" s="127">
        <v>0</v>
      </c>
      <c r="Q52" s="128">
        <f>SUM(E52:P52)</f>
        <v>54</v>
      </c>
    </row>
    <row r="53" spans="1:17" ht="15.6" thickTop="1" thickBot="1" x14ac:dyDescent="0.35"/>
    <row r="54" spans="1:17" ht="15.6" thickTop="1" thickBot="1" x14ac:dyDescent="0.35">
      <c r="A54" s="34" t="s">
        <v>38</v>
      </c>
      <c r="E54" s="126">
        <v>2</v>
      </c>
      <c r="F54" s="126">
        <v>3</v>
      </c>
      <c r="G54" s="126">
        <v>6</v>
      </c>
      <c r="H54" s="126">
        <v>0</v>
      </c>
      <c r="I54" s="126">
        <v>6</v>
      </c>
      <c r="J54" s="126">
        <v>4</v>
      </c>
      <c r="K54" s="126">
        <v>6</v>
      </c>
      <c r="L54" s="126">
        <v>3</v>
      </c>
      <c r="M54" s="126">
        <v>9</v>
      </c>
      <c r="N54" s="126">
        <v>11</v>
      </c>
      <c r="O54" s="126">
        <v>4</v>
      </c>
      <c r="P54" s="127">
        <v>3</v>
      </c>
      <c r="Q54" s="128">
        <f>SUM(E54:P54)</f>
        <v>57</v>
      </c>
    </row>
    <row r="55" spans="1:17" ht="15.6" thickTop="1" thickBot="1" x14ac:dyDescent="0.35"/>
    <row r="56" spans="1:17" ht="15.6" thickTop="1" thickBot="1" x14ac:dyDescent="0.35">
      <c r="A56" s="4" t="s">
        <v>39</v>
      </c>
      <c r="B56" s="5"/>
      <c r="C56" s="5"/>
      <c r="D56" s="6"/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7" t="s">
        <v>9</v>
      </c>
      <c r="L56" s="7" t="s">
        <v>10</v>
      </c>
      <c r="M56" s="7" t="s">
        <v>11</v>
      </c>
      <c r="N56" s="7" t="s">
        <v>12</v>
      </c>
      <c r="O56" s="7" t="s">
        <v>13</v>
      </c>
      <c r="P56" s="7" t="s">
        <v>14</v>
      </c>
    </row>
    <row r="57" spans="1:17" ht="16.8" thickTop="1" x14ac:dyDescent="0.35">
      <c r="A57" s="129" t="s">
        <v>40</v>
      </c>
      <c r="B57" s="130"/>
      <c r="C57" s="130"/>
      <c r="D57" s="130"/>
      <c r="E57" s="131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3"/>
    </row>
    <row r="58" spans="1:17" x14ac:dyDescent="0.3">
      <c r="A58" s="134"/>
      <c r="B58" s="135" t="s">
        <v>41</v>
      </c>
      <c r="C58" s="135"/>
      <c r="D58" s="135"/>
      <c r="E58" s="136">
        <f>'[4]Federal Way'!B$3</f>
        <v>17757</v>
      </c>
      <c r="F58" s="137">
        <f>'[4]Federal Way'!C$3</f>
        <v>17699</v>
      </c>
      <c r="G58" s="137">
        <f>'[4]Federal Way'!D$3</f>
        <v>17794</v>
      </c>
      <c r="H58" s="137">
        <f>'[4]Federal Way'!E$3</f>
        <v>17865</v>
      </c>
      <c r="I58" s="137">
        <f>'[4]Federal Way'!F$3</f>
        <v>17885</v>
      </c>
      <c r="J58" s="137">
        <f>'[4]Federal Way'!G$3</f>
        <v>17889</v>
      </c>
      <c r="K58" s="137">
        <f>'[4]Federal Way'!H$3</f>
        <v>17893</v>
      </c>
      <c r="L58" s="137">
        <f>'[4]Federal Way'!I$3</f>
        <v>17941</v>
      </c>
      <c r="M58" s="137">
        <f>'[4]Federal Way'!J$3</f>
        <v>17951</v>
      </c>
      <c r="N58" s="137">
        <f>'[4]Federal Way'!K$3</f>
        <v>17924</v>
      </c>
      <c r="O58" s="137">
        <f>'[4]Federal Way'!L$3</f>
        <v>17969</v>
      </c>
      <c r="P58" s="138">
        <f>'[4]Federal Way'!M$3</f>
        <v>17972</v>
      </c>
    </row>
    <row r="59" spans="1:17" x14ac:dyDescent="0.3">
      <c r="A59" s="134"/>
      <c r="B59" s="139" t="s">
        <v>42</v>
      </c>
      <c r="C59" s="139"/>
      <c r="D59" s="139"/>
      <c r="E59" s="140">
        <f>'[4]Federal Way'!B$4</f>
        <v>17755</v>
      </c>
      <c r="F59" s="141">
        <f>'[4]Federal Way'!C$4</f>
        <v>17698</v>
      </c>
      <c r="G59" s="141">
        <f>'[4]Federal Way'!D$4</f>
        <v>17793</v>
      </c>
      <c r="H59" s="141">
        <f>'[4]Federal Way'!E$4</f>
        <v>17865</v>
      </c>
      <c r="I59" s="141">
        <f>'[4]Federal Way'!F$4</f>
        <v>17883</v>
      </c>
      <c r="J59" s="141">
        <f>'[4]Federal Way'!G$4</f>
        <v>17890</v>
      </c>
      <c r="K59" s="141">
        <f>'[4]Federal Way'!H$4</f>
        <v>17895</v>
      </c>
      <c r="L59" s="141">
        <f>'[4]Federal Way'!I$4</f>
        <v>17945</v>
      </c>
      <c r="M59" s="141">
        <f>'[4]Federal Way'!J$4</f>
        <v>17953</v>
      </c>
      <c r="N59" s="141">
        <f>'[4]Federal Way'!K$4</f>
        <v>17924</v>
      </c>
      <c r="O59" s="141">
        <f>'[4]Federal Way'!L$4</f>
        <v>17969</v>
      </c>
      <c r="P59" s="142">
        <f>'[4]Federal Way'!M$4</f>
        <v>17971</v>
      </c>
    </row>
    <row r="60" spans="1:17" ht="15" thickBot="1" x14ac:dyDescent="0.35">
      <c r="A60" s="143"/>
      <c r="B60" s="144" t="s">
        <v>35</v>
      </c>
      <c r="C60" s="144"/>
      <c r="D60" s="144"/>
      <c r="E60" s="145">
        <f>'[4]Federal Way'!B$5</f>
        <v>11357</v>
      </c>
      <c r="F60" s="146">
        <f>'[4]Federal Way'!C$5</f>
        <v>11313</v>
      </c>
      <c r="G60" s="146">
        <f>'[4]Federal Way'!D$5</f>
        <v>11428</v>
      </c>
      <c r="H60" s="146">
        <f>'[4]Federal Way'!E$5</f>
        <v>11555</v>
      </c>
      <c r="I60" s="146">
        <f>'[4]Federal Way'!F$5</f>
        <v>11636</v>
      </c>
      <c r="J60" s="146">
        <f>'[4]Federal Way'!G$5</f>
        <v>11722</v>
      </c>
      <c r="K60" s="146">
        <f>'[4]Federal Way'!H$5</f>
        <v>11730</v>
      </c>
      <c r="L60" s="146">
        <f>'[4]Federal Way'!I$5</f>
        <v>11760</v>
      </c>
      <c r="M60" s="146">
        <f>'[4]Federal Way'!J$5</f>
        <v>11729</v>
      </c>
      <c r="N60" s="146">
        <f>'[4]Federal Way'!K$5</f>
        <v>11644</v>
      </c>
      <c r="O60" s="146">
        <f>'[4]Federal Way'!L$5</f>
        <v>11608</v>
      </c>
      <c r="P60" s="147">
        <f>'[4]Federal Way'!M$5</f>
        <v>11534</v>
      </c>
    </row>
    <row r="61" spans="1:17" ht="16.8" thickTop="1" x14ac:dyDescent="0.35">
      <c r="A61" s="129" t="s">
        <v>43</v>
      </c>
      <c r="B61" s="80"/>
      <c r="C61" s="80"/>
      <c r="D61" s="80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50"/>
    </row>
    <row r="62" spans="1:17" x14ac:dyDescent="0.3">
      <c r="A62" s="134"/>
      <c r="B62" s="135" t="s">
        <v>41</v>
      </c>
      <c r="C62" s="135"/>
      <c r="D62" s="135"/>
      <c r="E62" s="136">
        <f>'[4]Federal Way'!B$7+'[4]Federal Way'!B$10</f>
        <v>143</v>
      </c>
      <c r="F62" s="137">
        <f>'[4]Federal Way'!C$7+'[4]Federal Way'!C$10</f>
        <v>142</v>
      </c>
      <c r="G62" s="137">
        <f>'[4]Federal Way'!D$7+'[4]Federal Way'!D$10</f>
        <v>144</v>
      </c>
      <c r="H62" s="137">
        <f>'[4]Federal Way'!E$7+'[4]Federal Way'!E$10</f>
        <v>147</v>
      </c>
      <c r="I62" s="137">
        <f>'[4]Federal Way'!F$7+'[4]Federal Way'!F$10</f>
        <v>145</v>
      </c>
      <c r="J62" s="137">
        <f>'[4]Federal Way'!G$7+'[4]Federal Way'!G$10</f>
        <v>144</v>
      </c>
      <c r="K62" s="137">
        <f>'[4]Federal Way'!H$7+'[4]Federal Way'!H$10</f>
        <v>144</v>
      </c>
      <c r="L62" s="137">
        <f>'[4]Federal Way'!I$7+'[4]Federal Way'!I$10</f>
        <v>143</v>
      </c>
      <c r="M62" s="137">
        <f>'[4]Federal Way'!J$7+'[4]Federal Way'!J$10</f>
        <v>142</v>
      </c>
      <c r="N62" s="137">
        <f>'[4]Federal Way'!K$7+'[4]Federal Way'!K$10</f>
        <v>141</v>
      </c>
      <c r="O62" s="137">
        <f>'[4]Federal Way'!L$7+'[4]Federal Way'!L$10</f>
        <v>141</v>
      </c>
      <c r="P62" s="138">
        <f>'[4]Federal Way'!M$7+'[4]Federal Way'!M$10</f>
        <v>141</v>
      </c>
    </row>
    <row r="63" spans="1:17" x14ac:dyDescent="0.3">
      <c r="A63" s="134"/>
      <c r="B63" s="139" t="s">
        <v>42</v>
      </c>
      <c r="C63" s="139"/>
      <c r="D63" s="139"/>
      <c r="E63" s="140">
        <f>'[4]Federal Way'!B$8+'[4]Federal Way'!B$11</f>
        <v>141</v>
      </c>
      <c r="F63" s="141">
        <f>'[4]Federal Way'!C$8+'[4]Federal Way'!C$11</f>
        <v>142</v>
      </c>
      <c r="G63" s="141">
        <f>'[4]Federal Way'!D$8+'[4]Federal Way'!D$11</f>
        <v>144</v>
      </c>
      <c r="H63" s="141">
        <f>'[4]Federal Way'!E$8+'[4]Federal Way'!E$11</f>
        <v>145</v>
      </c>
      <c r="I63" s="141">
        <f>'[4]Federal Way'!F$8+'[4]Federal Way'!F$11</f>
        <v>145</v>
      </c>
      <c r="J63" s="141">
        <f>'[4]Federal Way'!G$8+'[4]Federal Way'!G$11</f>
        <v>144</v>
      </c>
      <c r="K63" s="141">
        <f>'[4]Federal Way'!H$8+'[4]Federal Way'!H$11</f>
        <v>144</v>
      </c>
      <c r="L63" s="141">
        <f>'[4]Federal Way'!I$8+'[4]Federal Way'!I$11</f>
        <v>143</v>
      </c>
      <c r="M63" s="141">
        <f>'[4]Federal Way'!J$8+'[4]Federal Way'!J$11</f>
        <v>144</v>
      </c>
      <c r="N63" s="141">
        <f>'[4]Federal Way'!K$8+'[4]Federal Way'!K$11</f>
        <v>144</v>
      </c>
      <c r="O63" s="141">
        <f>'[4]Federal Way'!L$8+'[4]Federal Way'!L$11</f>
        <v>143</v>
      </c>
      <c r="P63" s="142">
        <f>'[4]Federal Way'!M$8+'[4]Federal Way'!M$11</f>
        <v>143</v>
      </c>
    </row>
    <row r="64" spans="1:17" ht="15" thickBot="1" x14ac:dyDescent="0.35">
      <c r="A64" s="143"/>
      <c r="B64" s="144" t="s">
        <v>35</v>
      </c>
      <c r="C64" s="144"/>
      <c r="D64" s="144"/>
      <c r="E64" s="145">
        <f>'[4]Federal Way'!B$9</f>
        <v>13</v>
      </c>
      <c r="F64" s="146">
        <f>'[4]Federal Way'!C$9</f>
        <v>13</v>
      </c>
      <c r="G64" s="146">
        <f>'[4]Federal Way'!D$9</f>
        <v>13</v>
      </c>
      <c r="H64" s="146">
        <f>'[4]Federal Way'!E$9</f>
        <v>13</v>
      </c>
      <c r="I64" s="146">
        <f>'[4]Federal Way'!F$9</f>
        <v>13</v>
      </c>
      <c r="J64" s="146">
        <f>'[4]Federal Way'!G$9</f>
        <v>13</v>
      </c>
      <c r="K64" s="146">
        <f>'[4]Federal Way'!H$9</f>
        <v>14</v>
      </c>
      <c r="L64" s="146">
        <f>'[4]Federal Way'!I$9</f>
        <v>14</v>
      </c>
      <c r="M64" s="146">
        <f>'[4]Federal Way'!J$9</f>
        <v>15</v>
      </c>
      <c r="N64" s="146">
        <f>'[4]Federal Way'!K$9</f>
        <v>15</v>
      </c>
      <c r="O64" s="146">
        <f>'[4]Federal Way'!L$9</f>
        <v>14</v>
      </c>
      <c r="P64" s="147">
        <f>'[4]Federal Way'!M$9</f>
        <v>14</v>
      </c>
    </row>
    <row r="65" spans="1:16" ht="16.8" thickTop="1" x14ac:dyDescent="0.35">
      <c r="A65" s="129" t="s">
        <v>44</v>
      </c>
      <c r="B65" s="80"/>
      <c r="C65" s="80"/>
      <c r="D65" s="80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50"/>
    </row>
    <row r="66" spans="1:16" x14ac:dyDescent="0.3">
      <c r="A66" s="134"/>
      <c r="B66" s="135" t="s">
        <v>41</v>
      </c>
      <c r="C66" s="135"/>
      <c r="D66" s="135"/>
      <c r="E66" s="136">
        <f>'[4]Federal Way'!B$13+'[4]Federal Way'!B$16</f>
        <v>834</v>
      </c>
      <c r="F66" s="137">
        <f>'[4]Federal Way'!C$13+'[4]Federal Way'!C$16</f>
        <v>842</v>
      </c>
      <c r="G66" s="137">
        <f>'[4]Federal Way'!D$13+'[4]Federal Way'!D$16</f>
        <v>829</v>
      </c>
      <c r="H66" s="137">
        <f>'[4]Federal Way'!E$13+'[4]Federal Way'!E$16</f>
        <v>827</v>
      </c>
      <c r="I66" s="137">
        <f>'[4]Federal Way'!F$13+'[4]Federal Way'!F$16</f>
        <v>838</v>
      </c>
      <c r="J66" s="137">
        <f>'[4]Federal Way'!G$13+'[4]Federal Way'!G$16</f>
        <v>811</v>
      </c>
      <c r="K66" s="137">
        <f>'[4]Federal Way'!H$13+'[4]Federal Way'!H$16</f>
        <v>810</v>
      </c>
      <c r="L66" s="137">
        <f>'[4]Federal Way'!I$13+'[4]Federal Way'!I$16</f>
        <v>838</v>
      </c>
      <c r="M66" s="137">
        <f>'[4]Federal Way'!J$13+'[4]Federal Way'!J$16</f>
        <v>845</v>
      </c>
      <c r="N66" s="137">
        <f>'[4]Federal Way'!K$13+'[4]Federal Way'!K$16</f>
        <v>849</v>
      </c>
      <c r="O66" s="137">
        <f>'[4]Federal Way'!L$13+'[4]Federal Way'!L$16</f>
        <v>846</v>
      </c>
      <c r="P66" s="138">
        <f>'[4]Federal Way'!M$13+'[4]Federal Way'!M$16</f>
        <v>840</v>
      </c>
    </row>
    <row r="67" spans="1:16" x14ac:dyDescent="0.3">
      <c r="A67" s="134"/>
      <c r="B67" s="139" t="s">
        <v>42</v>
      </c>
      <c r="C67" s="139"/>
      <c r="D67" s="139"/>
      <c r="E67" s="140">
        <f>'[4]Federal Way'!B$14+'[4]Federal Way'!B$17</f>
        <v>720</v>
      </c>
      <c r="F67" s="141">
        <f>'[4]Federal Way'!C$14+'[4]Federal Way'!C$17</f>
        <v>723</v>
      </c>
      <c r="G67" s="141">
        <f>'[4]Federal Way'!D$14+'[4]Federal Way'!D$17</f>
        <v>717</v>
      </c>
      <c r="H67" s="141">
        <f>'[4]Federal Way'!E$14+'[4]Federal Way'!E$17</f>
        <v>718</v>
      </c>
      <c r="I67" s="141">
        <f>'[4]Federal Way'!F$14+'[4]Federal Way'!F$17</f>
        <v>725</v>
      </c>
      <c r="J67" s="141">
        <f>'[4]Federal Way'!G$14+'[4]Federal Way'!G$17</f>
        <v>714</v>
      </c>
      <c r="K67" s="141">
        <f>'[4]Federal Way'!H$14+'[4]Federal Way'!H$17</f>
        <v>715</v>
      </c>
      <c r="L67" s="141">
        <f>'[4]Federal Way'!I$14+'[4]Federal Way'!I$17</f>
        <v>737</v>
      </c>
      <c r="M67" s="141">
        <f>'[4]Federal Way'!J$14+'[4]Federal Way'!J$17</f>
        <v>736</v>
      </c>
      <c r="N67" s="141">
        <f>'[4]Federal Way'!K$14+'[4]Federal Way'!K$17</f>
        <v>741</v>
      </c>
      <c r="O67" s="141">
        <f>'[4]Federal Way'!L$14+'[4]Federal Way'!L$17</f>
        <v>738</v>
      </c>
      <c r="P67" s="142">
        <f>'[4]Federal Way'!M$14+'[4]Federal Way'!M$17</f>
        <v>732</v>
      </c>
    </row>
    <row r="68" spans="1:16" ht="15" thickBot="1" x14ac:dyDescent="0.35">
      <c r="A68" s="143"/>
      <c r="B68" s="144" t="s">
        <v>35</v>
      </c>
      <c r="C68" s="144"/>
      <c r="D68" s="144"/>
      <c r="E68" s="145">
        <f>'[4]Federal Way'!B$15</f>
        <v>43</v>
      </c>
      <c r="F68" s="146">
        <f>'[4]Federal Way'!C$15</f>
        <v>43</v>
      </c>
      <c r="G68" s="146">
        <f>'[4]Federal Way'!D$15</f>
        <v>43</v>
      </c>
      <c r="H68" s="146">
        <f>'[4]Federal Way'!E$15</f>
        <v>44</v>
      </c>
      <c r="I68" s="146">
        <f>'[4]Federal Way'!F$15</f>
        <v>44</v>
      </c>
      <c r="J68" s="146">
        <f>'[4]Federal Way'!G$15</f>
        <v>33</v>
      </c>
      <c r="K68" s="146">
        <f>'[4]Federal Way'!H$15</f>
        <v>34</v>
      </c>
      <c r="L68" s="146">
        <f>'[4]Federal Way'!I$15</f>
        <v>45</v>
      </c>
      <c r="M68" s="146">
        <f>'[4]Federal Way'!J$15</f>
        <v>44</v>
      </c>
      <c r="N68" s="146">
        <f>'[4]Federal Way'!K$15</f>
        <v>44</v>
      </c>
      <c r="O68" s="146">
        <f>'[4]Federal Way'!L$15</f>
        <v>43</v>
      </c>
      <c r="P68" s="147">
        <f>'[4]Federal Way'!M$15</f>
        <v>43</v>
      </c>
    </row>
    <row r="69" spans="1:16" ht="15" thickTop="1" x14ac:dyDescent="0.3"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C53" workbookViewId="0">
      <selection sqref="A1:Q69"/>
    </sheetView>
  </sheetViews>
  <sheetFormatPr defaultRowHeight="14.4" x14ac:dyDescent="0.3"/>
  <sheetData>
    <row r="1" spans="1:17" ht="18" x14ac:dyDescent="0.35">
      <c r="A1" s="1" t="s">
        <v>0</v>
      </c>
      <c r="B1" s="1"/>
      <c r="C1" s="1"/>
      <c r="D1" s="1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57"/>
      <c r="Q1" s="156"/>
    </row>
    <row r="2" spans="1:17" ht="16.2" x14ac:dyDescent="0.35">
      <c r="A2" s="195" t="s">
        <v>1</v>
      </c>
      <c r="B2" s="195"/>
      <c r="C2" s="195"/>
      <c r="D2" s="19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7"/>
      <c r="Q2" s="156"/>
    </row>
    <row r="3" spans="1:17" ht="16.2" x14ac:dyDescent="0.35">
      <c r="A3" s="195">
        <v>2015</v>
      </c>
      <c r="B3" s="195"/>
      <c r="C3" s="195"/>
      <c r="D3" s="19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7"/>
      <c r="Q3" s="156"/>
    </row>
    <row r="4" spans="1:17" ht="16.8" thickBot="1" x14ac:dyDescent="0.4">
      <c r="A4" s="196"/>
      <c r="B4" s="196"/>
      <c r="C4" s="196"/>
      <c r="D4" s="19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157"/>
      <c r="Q4" s="156"/>
    </row>
    <row r="5" spans="1:17" ht="15.6" thickTop="1" thickBot="1" x14ac:dyDescent="0.35">
      <c r="A5" s="4" t="s">
        <v>2</v>
      </c>
      <c r="B5" s="5"/>
      <c r="C5" s="5"/>
      <c r="D5" s="6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8" t="s">
        <v>15</v>
      </c>
    </row>
    <row r="6" spans="1:17" ht="15" thickTop="1" x14ac:dyDescent="0.3">
      <c r="A6" s="9" t="s">
        <v>16</v>
      </c>
      <c r="B6" s="10"/>
      <c r="C6" s="10"/>
      <c r="D6" s="11"/>
      <c r="E6" s="12"/>
      <c r="F6" s="13"/>
      <c r="G6" s="13"/>
      <c r="H6" s="13"/>
      <c r="I6" s="13"/>
      <c r="J6" s="14"/>
      <c r="K6" s="14"/>
      <c r="L6" s="14"/>
      <c r="M6" s="14"/>
      <c r="N6" s="14"/>
      <c r="O6" s="14"/>
      <c r="P6" s="15"/>
      <c r="Q6" s="16"/>
    </row>
    <row r="7" spans="1:17" x14ac:dyDescent="0.3">
      <c r="A7" s="17"/>
      <c r="B7" s="18" t="s">
        <v>17</v>
      </c>
      <c r="C7" s="18"/>
      <c r="D7" s="19"/>
      <c r="E7" s="20">
        <v>471.34226325433701</v>
      </c>
      <c r="F7" s="21">
        <v>390.89527947362512</v>
      </c>
      <c r="G7" s="21">
        <v>418.99890052713454</v>
      </c>
      <c r="H7" s="21">
        <v>425.92214099876583</v>
      </c>
      <c r="I7" s="21">
        <v>415.24389672931284</v>
      </c>
      <c r="J7" s="21">
        <v>447.28704619221389</v>
      </c>
      <c r="K7" s="21">
        <v>454.84089929796755</v>
      </c>
      <c r="L7" s="21">
        <v>425.90039400663227</v>
      </c>
      <c r="M7" s="21">
        <v>434.78240886516869</v>
      </c>
      <c r="N7" s="21">
        <v>417.46295024175197</v>
      </c>
      <c r="O7" s="21">
        <v>462.19678058940917</v>
      </c>
      <c r="P7" s="22">
        <v>524.02837335690856</v>
      </c>
      <c r="Q7" s="158">
        <f>SUM(E7:P7)</f>
        <v>5288.9013335332274</v>
      </c>
    </row>
    <row r="8" spans="1:17" x14ac:dyDescent="0.3">
      <c r="A8" s="17"/>
      <c r="B8" s="18" t="s">
        <v>18</v>
      </c>
      <c r="C8" s="18"/>
      <c r="D8" s="19"/>
      <c r="E8" s="20">
        <v>366.91279627010226</v>
      </c>
      <c r="F8" s="21">
        <v>440.21645279228687</v>
      </c>
      <c r="G8" s="21">
        <v>638.32906121015549</v>
      </c>
      <c r="H8" s="21">
        <v>945.57092007994652</v>
      </c>
      <c r="I8" s="21">
        <v>1006.8884063959122</v>
      </c>
      <c r="J8" s="21">
        <v>834.08425899595022</v>
      </c>
      <c r="K8" s="21">
        <v>600.89713534712791</v>
      </c>
      <c r="L8" s="21">
        <v>515.79237604141235</v>
      </c>
      <c r="M8" s="21">
        <v>779.18206095695496</v>
      </c>
      <c r="N8" s="21">
        <v>742.91058993339539</v>
      </c>
      <c r="O8" s="21">
        <v>745.20992428064346</v>
      </c>
      <c r="P8" s="22">
        <v>564.3314196318388</v>
      </c>
      <c r="Q8" s="158">
        <f>SUM(E8:P8)</f>
        <v>8180.3254019357264</v>
      </c>
    </row>
    <row r="9" spans="1:17" x14ac:dyDescent="0.3">
      <c r="A9" s="17"/>
      <c r="B9" s="24" t="s">
        <v>19</v>
      </c>
      <c r="C9" s="24"/>
      <c r="D9" s="25"/>
      <c r="E9" s="20">
        <v>905.1736455000937</v>
      </c>
      <c r="F9" s="21">
        <v>809.76005848497152</v>
      </c>
      <c r="G9" s="21">
        <v>904.19835918396711</v>
      </c>
      <c r="H9" s="21">
        <v>924.75134002324194</v>
      </c>
      <c r="I9" s="21">
        <v>905.52329738438129</v>
      </c>
      <c r="J9" s="21">
        <v>979.95674795284867</v>
      </c>
      <c r="K9" s="21">
        <v>1014.0052453093231</v>
      </c>
      <c r="L9" s="21">
        <v>900.18623556569219</v>
      </c>
      <c r="M9" s="21">
        <v>957.23372044414282</v>
      </c>
      <c r="N9" s="21">
        <v>923.20383292809129</v>
      </c>
      <c r="O9" s="21">
        <v>903.29778391495347</v>
      </c>
      <c r="P9" s="22">
        <v>1004.7001694738865</v>
      </c>
      <c r="Q9" s="158">
        <f>SUM(E9:P9)</f>
        <v>11131.990436165594</v>
      </c>
    </row>
    <row r="10" spans="1:17" ht="15" thickBot="1" x14ac:dyDescent="0.35">
      <c r="A10" s="27"/>
      <c r="B10" s="28" t="s">
        <v>20</v>
      </c>
      <c r="C10" s="28"/>
      <c r="D10" s="29"/>
      <c r="E10" s="159">
        <v>1743.428705024533</v>
      </c>
      <c r="F10" s="160">
        <v>1640.8717907508835</v>
      </c>
      <c r="G10" s="160">
        <v>1961.5263209212571</v>
      </c>
      <c r="H10" s="160">
        <v>2296.2444011019543</v>
      </c>
      <c r="I10" s="160">
        <v>2327.6556005096063</v>
      </c>
      <c r="J10" s="160">
        <v>2261.3280531410128</v>
      </c>
      <c r="K10" s="160">
        <v>2069.7432799544185</v>
      </c>
      <c r="L10" s="160">
        <v>1841.8790056137368</v>
      </c>
      <c r="M10" s="160">
        <v>2171.1981902662665</v>
      </c>
      <c r="N10" s="160">
        <v>2083.5773731032386</v>
      </c>
      <c r="O10" s="160">
        <v>2110.7044887850061</v>
      </c>
      <c r="P10" s="161">
        <v>2093.0599624626338</v>
      </c>
      <c r="Q10" s="162">
        <f>SUM(Q7:Q9)</f>
        <v>24601.217171634547</v>
      </c>
    </row>
    <row r="11" spans="1:17" ht="15" thickTop="1" x14ac:dyDescent="0.3">
      <c r="A11" s="9" t="s">
        <v>21</v>
      </c>
      <c r="B11" s="10"/>
      <c r="C11" s="10"/>
      <c r="D11" s="11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6"/>
    </row>
    <row r="12" spans="1:17" x14ac:dyDescent="0.3">
      <c r="A12" s="17"/>
      <c r="B12" s="18" t="s">
        <v>17</v>
      </c>
      <c r="C12" s="18"/>
      <c r="D12" s="19"/>
      <c r="E12" s="20">
        <v>129.13916330039501</v>
      </c>
      <c r="F12" s="21">
        <v>119.35071272403002</v>
      </c>
      <c r="G12" s="21">
        <v>129.77487690746784</v>
      </c>
      <c r="H12" s="21">
        <v>125.824612624943</v>
      </c>
      <c r="I12" s="21">
        <v>117.40518009662628</v>
      </c>
      <c r="J12" s="21">
        <v>133.9229525886476</v>
      </c>
      <c r="K12" s="21">
        <v>132.19934446364641</v>
      </c>
      <c r="L12" s="21">
        <v>129.67586041241884</v>
      </c>
      <c r="M12" s="21">
        <v>136.96976925432682</v>
      </c>
      <c r="N12" s="21">
        <v>137.40219561010599</v>
      </c>
      <c r="O12" s="21">
        <v>152.49284559488297</v>
      </c>
      <c r="P12" s="22">
        <v>163.45454045012593</v>
      </c>
      <c r="Q12" s="158">
        <f>SUM(E12:P12)</f>
        <v>1607.6120540276168</v>
      </c>
    </row>
    <row r="13" spans="1:17" x14ac:dyDescent="0.3">
      <c r="A13" s="17"/>
      <c r="B13" s="18" t="s">
        <v>18</v>
      </c>
      <c r="C13" s="18"/>
      <c r="D13" s="19"/>
      <c r="E13" s="20">
        <v>1.080975441262126</v>
      </c>
      <c r="F13" s="21">
        <v>1.2737935334444046</v>
      </c>
      <c r="G13" s="21">
        <v>1.9702345505356789</v>
      </c>
      <c r="H13" s="21">
        <v>2.6627203375101089</v>
      </c>
      <c r="I13" s="21">
        <v>2.8098055273294449</v>
      </c>
      <c r="J13" s="21">
        <v>2.4852825179696083</v>
      </c>
      <c r="K13" s="21">
        <v>1.8195011839270592</v>
      </c>
      <c r="L13" s="21">
        <v>1.6853148639202118</v>
      </c>
      <c r="M13" s="21">
        <v>2.6932883188128471</v>
      </c>
      <c r="N13" s="21">
        <v>2.3138458803296089</v>
      </c>
      <c r="O13" s="21">
        <v>1.4543471410870552</v>
      </c>
      <c r="P13" s="22">
        <v>1.3041771650314331</v>
      </c>
      <c r="Q13" s="158">
        <f>SUM(E13:P13)</f>
        <v>23.553286461159587</v>
      </c>
    </row>
    <row r="14" spans="1:17" x14ac:dyDescent="0.3">
      <c r="A14" s="17"/>
      <c r="B14" s="24" t="s">
        <v>19</v>
      </c>
      <c r="C14" s="39"/>
      <c r="D14" s="40"/>
      <c r="E14" s="41">
        <v>1131.692764852047</v>
      </c>
      <c r="F14" s="42">
        <v>1041.8224260699749</v>
      </c>
      <c r="G14" s="42">
        <v>1181.2027679622174</v>
      </c>
      <c r="H14" s="42">
        <v>1139.1941829049588</v>
      </c>
      <c r="I14" s="42">
        <v>1096.0684744775294</v>
      </c>
      <c r="J14" s="42">
        <v>1213.4413501346112</v>
      </c>
      <c r="K14" s="42">
        <v>1192.5436862027645</v>
      </c>
      <c r="L14" s="42">
        <v>1070.1060983359814</v>
      </c>
      <c r="M14" s="42">
        <v>1120.9435260546206</v>
      </c>
      <c r="N14" s="42">
        <v>1106.6818114215134</v>
      </c>
      <c r="O14" s="42">
        <v>1077.2536229860782</v>
      </c>
      <c r="P14" s="43">
        <v>1171.034880605936</v>
      </c>
      <c r="Q14" s="158">
        <f>SUM(E14:P14)</f>
        <v>13541.985592008232</v>
      </c>
    </row>
    <row r="15" spans="1:17" ht="15" thickBot="1" x14ac:dyDescent="0.35">
      <c r="A15" s="27"/>
      <c r="B15" s="10" t="s">
        <v>20</v>
      </c>
      <c r="C15" s="10"/>
      <c r="D15" s="11"/>
      <c r="E15" s="159">
        <v>1261.9129035937042</v>
      </c>
      <c r="F15" s="160">
        <v>1162.4469323274493</v>
      </c>
      <c r="G15" s="160">
        <v>1312.9478794202209</v>
      </c>
      <c r="H15" s="160">
        <v>1267.6815158674121</v>
      </c>
      <c r="I15" s="160">
        <v>1216.2834601014852</v>
      </c>
      <c r="J15" s="160">
        <v>1349.8495852412284</v>
      </c>
      <c r="K15" s="160">
        <v>1326.562531850338</v>
      </c>
      <c r="L15" s="160">
        <v>1201.4672736123205</v>
      </c>
      <c r="M15" s="160">
        <v>1260.6065836277603</v>
      </c>
      <c r="N15" s="160">
        <v>1246.397852911949</v>
      </c>
      <c r="O15" s="160">
        <v>1231.2008157220482</v>
      </c>
      <c r="P15" s="161">
        <v>1335.7935982210934</v>
      </c>
      <c r="Q15" s="162">
        <f>SUM(Q12:Q14)</f>
        <v>15173.150932497008</v>
      </c>
    </row>
    <row r="16" spans="1:17" ht="15" thickTop="1" x14ac:dyDescent="0.3">
      <c r="A16" s="9" t="s">
        <v>22</v>
      </c>
      <c r="B16" s="10"/>
      <c r="C16" s="10"/>
      <c r="D16" s="11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6"/>
    </row>
    <row r="17" spans="1:17" x14ac:dyDescent="0.3">
      <c r="A17" s="17"/>
      <c r="B17" s="18" t="s">
        <v>17</v>
      </c>
      <c r="C17" s="18"/>
      <c r="D17" s="19"/>
      <c r="E17" s="20">
        <v>214.49167830601334</v>
      </c>
      <c r="F17" s="21">
        <v>200.17820518687367</v>
      </c>
      <c r="G17" s="21">
        <v>220.87608411371707</v>
      </c>
      <c r="H17" s="21">
        <v>210.5740074966848</v>
      </c>
      <c r="I17" s="21">
        <v>185.78073281809688</v>
      </c>
      <c r="J17" s="21">
        <v>216.3116068238765</v>
      </c>
      <c r="K17" s="21">
        <v>191.44885654829443</v>
      </c>
      <c r="L17" s="21">
        <v>207.90470102638005</v>
      </c>
      <c r="M17" s="21">
        <v>222.80436061352492</v>
      </c>
      <c r="N17" s="21">
        <v>221.6628000536561</v>
      </c>
      <c r="O17" s="21">
        <v>263.78423474468292</v>
      </c>
      <c r="P17" s="22">
        <v>282.12171406112611</v>
      </c>
      <c r="Q17" s="158">
        <f>SUM(E17:P17)</f>
        <v>2637.9389817929268</v>
      </c>
    </row>
    <row r="18" spans="1:17" x14ac:dyDescent="0.3">
      <c r="A18" s="17"/>
      <c r="B18" s="18" t="s">
        <v>18</v>
      </c>
      <c r="C18" s="18"/>
      <c r="D18" s="19"/>
      <c r="E18" s="20">
        <v>7.7352465484291315</v>
      </c>
      <c r="F18" s="21">
        <v>9.3471635580062866</v>
      </c>
      <c r="G18" s="21">
        <v>12.810960426926613</v>
      </c>
      <c r="H18" s="21">
        <v>19.191372767090797</v>
      </c>
      <c r="I18" s="21">
        <v>2.8098055273294449</v>
      </c>
      <c r="J18" s="21">
        <v>15.783463433384895</v>
      </c>
      <c r="K18" s="21">
        <v>11.593080449849367</v>
      </c>
      <c r="L18" s="21">
        <v>9.5748240500688553</v>
      </c>
      <c r="M18" s="21">
        <v>15.15010754019022</v>
      </c>
      <c r="N18" s="21">
        <v>12.632374480366707</v>
      </c>
      <c r="O18" s="21">
        <v>5.1676772572100163</v>
      </c>
      <c r="P18" s="22">
        <v>3.8716455837711692</v>
      </c>
      <c r="Q18" s="158">
        <f>SUM(E18:P18)</f>
        <v>125.6677216226235</v>
      </c>
    </row>
    <row r="19" spans="1:17" x14ac:dyDescent="0.3">
      <c r="A19" s="17"/>
      <c r="B19" s="24" t="s">
        <v>19</v>
      </c>
      <c r="C19" s="39"/>
      <c r="D19" s="40"/>
      <c r="E19" s="41">
        <v>1220.0774032520503</v>
      </c>
      <c r="F19" s="42">
        <v>1115.6940278067068</v>
      </c>
      <c r="G19" s="42">
        <v>1258.9783214080335</v>
      </c>
      <c r="H19" s="42">
        <v>1264.7879487244786</v>
      </c>
      <c r="I19" s="42">
        <v>1103.7484744775295</v>
      </c>
      <c r="J19" s="42">
        <v>1377.9690361130984</v>
      </c>
      <c r="K19" s="42">
        <v>1405.4916944105923</v>
      </c>
      <c r="L19" s="42">
        <v>1274.6627435231953</v>
      </c>
      <c r="M19" s="42">
        <v>1414.5195181410759</v>
      </c>
      <c r="N19" s="42">
        <v>1273.8726259722189</v>
      </c>
      <c r="O19" s="42">
        <v>1294.6776985771953</v>
      </c>
      <c r="P19" s="43">
        <v>1448.6396026393772</v>
      </c>
      <c r="Q19" s="158">
        <f>SUM(E19:P19)</f>
        <v>15453.119095045553</v>
      </c>
    </row>
    <row r="20" spans="1:17" ht="15" thickBot="1" x14ac:dyDescent="0.35">
      <c r="A20" s="27"/>
      <c r="B20" s="10" t="s">
        <v>20</v>
      </c>
      <c r="C20" s="10"/>
      <c r="D20" s="11"/>
      <c r="E20" s="159">
        <v>1442.3043281064929</v>
      </c>
      <c r="F20" s="160">
        <v>1325.2193965515867</v>
      </c>
      <c r="G20" s="160">
        <v>1492.6653659486772</v>
      </c>
      <c r="H20" s="160">
        <v>1494.5533289882542</v>
      </c>
      <c r="I20" s="160">
        <v>1292.3390128229557</v>
      </c>
      <c r="J20" s="160">
        <v>1610.0641063703597</v>
      </c>
      <c r="K20" s="160">
        <v>1608.5336314087363</v>
      </c>
      <c r="L20" s="160">
        <v>1492.1422685996442</v>
      </c>
      <c r="M20" s="160">
        <v>1652.4739862947911</v>
      </c>
      <c r="N20" s="160">
        <v>1508.1678005062417</v>
      </c>
      <c r="O20" s="160">
        <v>1563.6296105790882</v>
      </c>
      <c r="P20" s="161">
        <v>1734.6329622842745</v>
      </c>
      <c r="Q20" s="162">
        <f>SUM(Q17:Q19)</f>
        <v>18216.725798461102</v>
      </c>
    </row>
    <row r="21" spans="1:17" ht="15.6" thickTop="1" thickBot="1" x14ac:dyDescent="0.35">
      <c r="A21" s="44" t="s">
        <v>23</v>
      </c>
      <c r="B21" s="45"/>
      <c r="C21" s="45"/>
      <c r="D21" s="46"/>
      <c r="E21" s="167">
        <v>4447.6459367247298</v>
      </c>
      <c r="F21" s="168">
        <v>4128.5381196299195</v>
      </c>
      <c r="G21" s="168">
        <v>4767.139566290155</v>
      </c>
      <c r="H21" s="168">
        <v>5058.4792459576202</v>
      </c>
      <c r="I21" s="168">
        <v>4836.2780734340467</v>
      </c>
      <c r="J21" s="168">
        <v>5221.2417447526004</v>
      </c>
      <c r="K21" s="168">
        <v>5004.8394432134928</v>
      </c>
      <c r="L21" s="168">
        <v>4535.488547825702</v>
      </c>
      <c r="M21" s="168">
        <v>5084.2787601888176</v>
      </c>
      <c r="N21" s="168">
        <v>4838.1430265214294</v>
      </c>
      <c r="O21" s="168">
        <v>4905.5349150861421</v>
      </c>
      <c r="P21" s="169">
        <v>5163.4865229680017</v>
      </c>
      <c r="Q21" s="170">
        <v>23182.045389315004</v>
      </c>
    </row>
    <row r="22" spans="1:17" ht="15.6" thickTop="1" thickBot="1" x14ac:dyDescent="0.35">
      <c r="A22" s="51"/>
      <c r="B22" s="2"/>
      <c r="C22" s="2"/>
      <c r="D22" s="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15.6" thickTop="1" thickBot="1" x14ac:dyDescent="0.35">
      <c r="A23" s="4" t="s">
        <v>24</v>
      </c>
      <c r="B23" s="5"/>
      <c r="C23" s="5"/>
      <c r="D23" s="6"/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8" t="s">
        <v>15</v>
      </c>
    </row>
    <row r="24" spans="1:17" ht="15" thickTop="1" x14ac:dyDescent="0.3">
      <c r="A24" s="54" t="s">
        <v>25</v>
      </c>
      <c r="B24" s="10"/>
      <c r="C24" s="10"/>
      <c r="D24" s="55"/>
      <c r="E24" s="56"/>
      <c r="F24" s="57"/>
      <c r="G24" s="57"/>
      <c r="H24" s="58"/>
      <c r="I24" s="57"/>
      <c r="J24" s="58"/>
      <c r="K24" s="58"/>
      <c r="L24" s="58"/>
      <c r="M24" s="58"/>
      <c r="N24" s="58"/>
      <c r="O24" s="58"/>
      <c r="P24" s="59"/>
      <c r="Q24" s="16"/>
    </row>
    <row r="25" spans="1:17" x14ac:dyDescent="0.3">
      <c r="A25" s="17"/>
      <c r="B25" s="18" t="s">
        <v>26</v>
      </c>
      <c r="C25" s="18"/>
      <c r="D25" s="19"/>
      <c r="E25" s="60">
        <v>0.96269485741520833</v>
      </c>
      <c r="F25" s="61">
        <v>0.96122226206864669</v>
      </c>
      <c r="G25" s="61">
        <v>0.96197242679667105</v>
      </c>
      <c r="H25" s="61">
        <v>0.95784996019524205</v>
      </c>
      <c r="I25" s="61">
        <v>0.95786248990286149</v>
      </c>
      <c r="J25" s="61">
        <v>0.96313984014467058</v>
      </c>
      <c r="K25" s="61">
        <v>0.95727103311728157</v>
      </c>
      <c r="L25" s="61">
        <v>0.95644581211547341</v>
      </c>
      <c r="M25" s="61">
        <v>0.9607462331644322</v>
      </c>
      <c r="N25" s="61">
        <v>0.96273968906506224</v>
      </c>
      <c r="O25" s="61">
        <v>0.96278728485217113</v>
      </c>
      <c r="P25" s="62">
        <v>0.95836384553221177</v>
      </c>
      <c r="Q25" s="63">
        <v>0.96032039927572599</v>
      </c>
    </row>
    <row r="26" spans="1:17" x14ac:dyDescent="0.3">
      <c r="A26" s="17"/>
      <c r="B26" s="18" t="s">
        <v>27</v>
      </c>
      <c r="C26" s="18"/>
      <c r="D26" s="19"/>
      <c r="E26" s="171">
        <v>25.005088845989658</v>
      </c>
      <c r="F26" s="172">
        <v>22.582856597334299</v>
      </c>
      <c r="G26" s="172">
        <v>21.561521298074542</v>
      </c>
      <c r="H26" s="172">
        <v>21.934254304806764</v>
      </c>
      <c r="I26" s="172">
        <v>22.554284676404912</v>
      </c>
      <c r="J26" s="172">
        <v>23.529406105241637</v>
      </c>
      <c r="K26" s="172">
        <v>22.894287551288205</v>
      </c>
      <c r="L26" s="172">
        <v>23.106392547453968</v>
      </c>
      <c r="M26" s="172">
        <v>22.117393464073007</v>
      </c>
      <c r="N26" s="172">
        <v>21.55961105178957</v>
      </c>
      <c r="O26" s="172">
        <v>24.95454044367267</v>
      </c>
      <c r="P26" s="173">
        <v>26.953688517963979</v>
      </c>
      <c r="Q26" s="67">
        <v>22.727601144522033</v>
      </c>
    </row>
    <row r="27" spans="1:17" x14ac:dyDescent="0.3">
      <c r="A27" s="9" t="s">
        <v>28</v>
      </c>
      <c r="B27" s="10"/>
      <c r="C27" s="10"/>
      <c r="D27" s="11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1"/>
    </row>
    <row r="28" spans="1:17" x14ac:dyDescent="0.3">
      <c r="A28" s="17"/>
      <c r="B28" s="18" t="s">
        <v>29</v>
      </c>
      <c r="C28" s="18"/>
      <c r="D28" s="19"/>
      <c r="E28" s="60">
        <v>0.96781207488481413</v>
      </c>
      <c r="F28" s="61">
        <v>0.96813544059827816</v>
      </c>
      <c r="G28" s="61">
        <v>0.96775703923556977</v>
      </c>
      <c r="H28" s="61">
        <v>0.96622201133698904</v>
      </c>
      <c r="I28" s="61">
        <v>0.96356459876036482</v>
      </c>
      <c r="J28" s="61">
        <v>0.9652825306541325</v>
      </c>
      <c r="K28" s="61">
        <v>0.96734483802951821</v>
      </c>
      <c r="L28" s="61">
        <v>0.96853927067758794</v>
      </c>
      <c r="M28" s="61">
        <v>0.96880019628141978</v>
      </c>
      <c r="N28" s="61">
        <v>0.96881557014250941</v>
      </c>
      <c r="O28" s="61">
        <v>0.97483863543684646</v>
      </c>
      <c r="P28" s="62">
        <v>0.98147376072436965</v>
      </c>
      <c r="Q28" s="63">
        <v>0.96669823296320312</v>
      </c>
    </row>
    <row r="29" spans="1:17" x14ac:dyDescent="0.3">
      <c r="A29" s="17"/>
      <c r="B29" s="2" t="s">
        <v>27</v>
      </c>
      <c r="C29" s="2"/>
      <c r="D29" s="72"/>
      <c r="E29" s="174">
        <v>15.446712014555731</v>
      </c>
      <c r="F29" s="175">
        <v>20.299412730269935</v>
      </c>
      <c r="G29" s="175">
        <v>26.446918371847243</v>
      </c>
      <c r="H29" s="175">
        <v>38.580401549779943</v>
      </c>
      <c r="I29" s="175">
        <v>42.741406224822462</v>
      </c>
      <c r="J29" s="175">
        <v>33.811546908119197</v>
      </c>
      <c r="K29" s="175">
        <v>23.005563508968724</v>
      </c>
      <c r="L29" s="175">
        <v>21.745254956814762</v>
      </c>
      <c r="M29" s="175">
        <v>30.805816236162428</v>
      </c>
      <c r="N29" s="175">
        <v>30.069704654480223</v>
      </c>
      <c r="O29" s="175">
        <v>31.458926279608079</v>
      </c>
      <c r="P29" s="176">
        <v>21.707218560340117</v>
      </c>
      <c r="Q29" s="177">
        <v>28.702970178255065</v>
      </c>
    </row>
    <row r="30" spans="1:17" x14ac:dyDescent="0.3">
      <c r="A30" s="9" t="s">
        <v>30</v>
      </c>
      <c r="B30" s="10"/>
      <c r="C30" s="10"/>
      <c r="D30" s="11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1"/>
    </row>
    <row r="31" spans="1:17" x14ac:dyDescent="0.3">
      <c r="A31" s="17"/>
      <c r="B31" s="18" t="s">
        <v>29</v>
      </c>
      <c r="C31" s="18"/>
      <c r="D31" s="19"/>
      <c r="E31" s="60">
        <v>0.94470036650119438</v>
      </c>
      <c r="F31" s="61">
        <v>0.94653080410079315</v>
      </c>
      <c r="G31" s="61">
        <v>0.94741633106433976</v>
      </c>
      <c r="H31" s="61">
        <v>0.94888909587577686</v>
      </c>
      <c r="I31" s="61">
        <v>0.94906375819319377</v>
      </c>
      <c r="J31" s="61">
        <v>0.94544637348820115</v>
      </c>
      <c r="K31" s="61">
        <v>0.94646501834216179</v>
      </c>
      <c r="L31" s="61">
        <v>0.94608153181956967</v>
      </c>
      <c r="M31" s="61">
        <v>0.94812567930558134</v>
      </c>
      <c r="N31" s="61">
        <v>0.95316477548730549</v>
      </c>
      <c r="O31" s="61">
        <v>0.94958532198748324</v>
      </c>
      <c r="P31" s="62">
        <v>0.94519712006784606</v>
      </c>
      <c r="Q31" s="63">
        <v>0.94732007114705963</v>
      </c>
    </row>
    <row r="32" spans="1:17" ht="15" thickBot="1" x14ac:dyDescent="0.35">
      <c r="A32" s="17"/>
      <c r="B32" s="2" t="s">
        <v>31</v>
      </c>
      <c r="C32" s="2"/>
      <c r="D32" s="72"/>
      <c r="E32" s="178">
        <v>23.68937692272101</v>
      </c>
      <c r="F32" s="179">
        <v>23.413208828175485</v>
      </c>
      <c r="G32" s="179">
        <v>23.54958588581059</v>
      </c>
      <c r="H32" s="179">
        <v>24.087830060007178</v>
      </c>
      <c r="I32" s="179">
        <v>24.514281551340087</v>
      </c>
      <c r="J32" s="179">
        <v>25.466368513830147</v>
      </c>
      <c r="K32" s="179">
        <v>24.968087962303592</v>
      </c>
      <c r="L32" s="179">
        <v>24.380867650077242</v>
      </c>
      <c r="M32" s="179">
        <v>24.912075834580605</v>
      </c>
      <c r="N32" s="179">
        <v>23.719115555182366</v>
      </c>
      <c r="O32" s="179">
        <v>24.376691895149072</v>
      </c>
      <c r="P32" s="180">
        <v>24.90869964143398</v>
      </c>
      <c r="Q32" s="177">
        <v>23.850856649610868</v>
      </c>
    </row>
    <row r="33" spans="1:17" ht="15.6" thickTop="1" thickBot="1" x14ac:dyDescent="0.35">
      <c r="A33" s="80"/>
      <c r="B33" s="80"/>
      <c r="C33" s="80"/>
      <c r="D33" s="5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5" thickTop="1" x14ac:dyDescent="0.3">
      <c r="A34" s="83" t="s">
        <v>32</v>
      </c>
      <c r="B34" s="84"/>
      <c r="C34" s="85"/>
      <c r="D34" s="86"/>
      <c r="E34" s="87">
        <v>0.95862068965517244</v>
      </c>
      <c r="F34" s="88">
        <v>0.95862068965517244</v>
      </c>
      <c r="G34" s="88">
        <v>0.95862068965517244</v>
      </c>
      <c r="H34" s="88">
        <v>0.95205479452054798</v>
      </c>
      <c r="I34" s="88">
        <v>0.95833333333333337</v>
      </c>
      <c r="J34" s="88">
        <v>0.95945945945945943</v>
      </c>
      <c r="K34" s="88">
        <v>0.96621621621621623</v>
      </c>
      <c r="L34" s="88">
        <v>0.95945945945945943</v>
      </c>
      <c r="M34" s="88">
        <v>0.96621621621621623</v>
      </c>
      <c r="N34" s="88">
        <v>0.95270270270270274</v>
      </c>
      <c r="O34" s="88">
        <v>0.9726027397260274</v>
      </c>
      <c r="P34" s="89">
        <v>0.9726027397260274</v>
      </c>
      <c r="Q34" s="90">
        <v>0.95725003936387976</v>
      </c>
    </row>
    <row r="35" spans="1:17" ht="15" thickBot="1" x14ac:dyDescent="0.35">
      <c r="A35" s="92" t="s">
        <v>33</v>
      </c>
      <c r="B35" s="93"/>
      <c r="C35" s="94"/>
      <c r="D35" s="95"/>
      <c r="E35" s="96">
        <v>0.81918819188191883</v>
      </c>
      <c r="F35" s="97">
        <v>0.82533825338253386</v>
      </c>
      <c r="G35" s="97">
        <v>0.82490752157829839</v>
      </c>
      <c r="H35" s="97">
        <v>0.82962962962962961</v>
      </c>
      <c r="I35" s="97">
        <v>0.82699386503067485</v>
      </c>
      <c r="J35" s="97">
        <v>0.8246674727932285</v>
      </c>
      <c r="K35" s="97">
        <v>0.80473372781065089</v>
      </c>
      <c r="L35" s="97">
        <v>0.82023809523809521</v>
      </c>
      <c r="M35" s="97">
        <v>0.82198327359617684</v>
      </c>
      <c r="N35" s="97">
        <v>0.83695652173913049</v>
      </c>
      <c r="O35" s="97">
        <v>0.82795698924731187</v>
      </c>
      <c r="P35" s="98">
        <v>0.82994011976047899</v>
      </c>
      <c r="Q35" s="99">
        <v>0.82521149230061108</v>
      </c>
    </row>
    <row r="36" spans="1:17" ht="15.6" thickTop="1" thickBot="1" x14ac:dyDescent="0.35">
      <c r="A36" s="100"/>
      <c r="B36" s="2"/>
      <c r="C36" s="2"/>
      <c r="D36" s="2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3"/>
    </row>
    <row r="37" spans="1:17" ht="15.6" thickTop="1" thickBot="1" x14ac:dyDescent="0.35">
      <c r="A37" s="4" t="s">
        <v>34</v>
      </c>
      <c r="B37" s="5"/>
      <c r="C37" s="5"/>
      <c r="D37" s="6"/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7" t="s">
        <v>13</v>
      </c>
      <c r="P37" s="7" t="s">
        <v>14</v>
      </c>
      <c r="Q37" s="8" t="s">
        <v>15</v>
      </c>
    </row>
    <row r="38" spans="1:17" ht="15" thickTop="1" x14ac:dyDescent="0.3">
      <c r="A38" s="9" t="s">
        <v>16</v>
      </c>
      <c r="B38" s="10"/>
      <c r="C38" s="10"/>
      <c r="D38" s="102"/>
      <c r="E38" s="12"/>
      <c r="F38" s="13"/>
      <c r="G38" s="14"/>
      <c r="H38" s="13"/>
      <c r="I38" s="13"/>
      <c r="J38" s="14"/>
      <c r="K38" s="14"/>
      <c r="L38" s="14"/>
      <c r="M38" s="14"/>
      <c r="N38" s="14"/>
      <c r="O38" s="14"/>
      <c r="P38" s="15"/>
      <c r="Q38" s="16"/>
    </row>
    <row r="39" spans="1:17" x14ac:dyDescent="0.3">
      <c r="A39" s="17"/>
      <c r="B39" s="18" t="s">
        <v>17</v>
      </c>
      <c r="C39" s="18"/>
      <c r="D39" s="19"/>
      <c r="E39" s="60">
        <v>0.27035362094012583</v>
      </c>
      <c r="F39" s="61">
        <v>0.23822414504106171</v>
      </c>
      <c r="G39" s="61">
        <v>0.21360860471673207</v>
      </c>
      <c r="H39" s="61">
        <v>0.18548641459696899</v>
      </c>
      <c r="I39" s="61">
        <v>0.17839576294637455</v>
      </c>
      <c r="J39" s="61">
        <v>0.19779838912400463</v>
      </c>
      <c r="K39" s="61">
        <v>0.21975715718134106</v>
      </c>
      <c r="L39" s="61">
        <v>0.23123147215889842</v>
      </c>
      <c r="M39" s="61">
        <v>0.20024998676507225</v>
      </c>
      <c r="N39" s="61">
        <v>0.20035874627491801</v>
      </c>
      <c r="O39" s="61">
        <v>0.21897749450254189</v>
      </c>
      <c r="P39" s="62">
        <v>0.2503647209133712</v>
      </c>
      <c r="Q39" s="103">
        <v>0.21288471787267352</v>
      </c>
    </row>
    <row r="40" spans="1:17" x14ac:dyDescent="0.3">
      <c r="A40" s="17"/>
      <c r="B40" s="24" t="s">
        <v>35</v>
      </c>
      <c r="C40" s="24"/>
      <c r="D40" s="25"/>
      <c r="E40" s="104">
        <v>0.21045471788589093</v>
      </c>
      <c r="F40" s="105">
        <v>0.26828205303647662</v>
      </c>
      <c r="G40" s="105">
        <v>0.32542467281823456</v>
      </c>
      <c r="H40" s="105">
        <v>0.41179019081164553</v>
      </c>
      <c r="I40" s="105">
        <v>0.4325761964851968</v>
      </c>
      <c r="J40" s="105">
        <v>0.36884708427748764</v>
      </c>
      <c r="K40" s="105">
        <v>0.29032447703386738</v>
      </c>
      <c r="L40" s="105">
        <v>0.28003597113022305</v>
      </c>
      <c r="M40" s="105">
        <v>0.35887191894785037</v>
      </c>
      <c r="N40" s="105">
        <v>0.3565553166028671</v>
      </c>
      <c r="O40" s="105">
        <v>0.35306217816858476</v>
      </c>
      <c r="P40" s="106">
        <v>0.26962028310352981</v>
      </c>
      <c r="Q40" s="107">
        <v>0.34082354498505674</v>
      </c>
    </row>
    <row r="41" spans="1:17" ht="15" thickBot="1" x14ac:dyDescent="0.35">
      <c r="A41" s="27"/>
      <c r="B41" s="34" t="s">
        <v>20</v>
      </c>
      <c r="C41" s="34"/>
      <c r="D41" s="108"/>
      <c r="E41" s="109">
        <v>0.48080833882601676</v>
      </c>
      <c r="F41" s="110">
        <v>0.50650619807753827</v>
      </c>
      <c r="G41" s="110">
        <v>0.53903327753496666</v>
      </c>
      <c r="H41" s="110">
        <v>0.59727660540861449</v>
      </c>
      <c r="I41" s="110">
        <v>0.61097195943157134</v>
      </c>
      <c r="J41" s="110">
        <v>0.56664547340149229</v>
      </c>
      <c r="K41" s="110">
        <v>0.51008163421520847</v>
      </c>
      <c r="L41" s="110">
        <v>0.51126744328912144</v>
      </c>
      <c r="M41" s="110">
        <v>0.55912190571292264</v>
      </c>
      <c r="N41" s="110">
        <v>0.55691406287778511</v>
      </c>
      <c r="O41" s="110">
        <v>0.57203967267112665</v>
      </c>
      <c r="P41" s="111">
        <v>0.51998500401690095</v>
      </c>
      <c r="Q41" s="112">
        <v>0.55370826285773023</v>
      </c>
    </row>
    <row r="42" spans="1:17" ht="15" thickTop="1" x14ac:dyDescent="0.3">
      <c r="A42" s="54" t="s">
        <v>21</v>
      </c>
      <c r="B42" s="113"/>
      <c r="C42" s="113"/>
      <c r="D42" s="102"/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7"/>
    </row>
    <row r="43" spans="1:17" x14ac:dyDescent="0.3">
      <c r="A43" s="17"/>
      <c r="B43" s="18" t="s">
        <v>17</v>
      </c>
      <c r="C43" s="18"/>
      <c r="D43" s="19"/>
      <c r="E43" s="60">
        <v>0.10233603518327578</v>
      </c>
      <c r="F43" s="61">
        <v>0.10267196669792591</v>
      </c>
      <c r="G43" s="61">
        <v>9.8842367577283097E-2</v>
      </c>
      <c r="H43" s="61">
        <v>9.925569715264615E-2</v>
      </c>
      <c r="I43" s="61">
        <v>9.6527811113069101E-2</v>
      </c>
      <c r="J43" s="61">
        <v>9.9213241277334288E-2</v>
      </c>
      <c r="K43" s="61">
        <v>9.9655569405574809E-2</v>
      </c>
      <c r="L43" s="61">
        <v>0.10793124645212898</v>
      </c>
      <c r="M43" s="61">
        <v>0.10865385841485665</v>
      </c>
      <c r="N43" s="61">
        <v>0.11023943541710568</v>
      </c>
      <c r="O43" s="61">
        <v>0.12385700500486774</v>
      </c>
      <c r="P43" s="62">
        <v>0.12236511738625043</v>
      </c>
      <c r="Q43" s="103">
        <v>9.9898296778013179E-2</v>
      </c>
    </row>
    <row r="44" spans="1:17" x14ac:dyDescent="0.3">
      <c r="A44" s="17"/>
      <c r="B44" s="24" t="s">
        <v>35</v>
      </c>
      <c r="C44" s="24"/>
      <c r="D44" s="25"/>
      <c r="E44" s="104">
        <v>8.5661652098468891E-4</v>
      </c>
      <c r="F44" s="105">
        <v>1.0957863950778531E-3</v>
      </c>
      <c r="G44" s="105">
        <v>1.500619012695086E-3</v>
      </c>
      <c r="H44" s="105">
        <v>2.1004647493721167E-3</v>
      </c>
      <c r="I44" s="105">
        <v>2.3101568174699987E-3</v>
      </c>
      <c r="J44" s="105">
        <v>1.8411551517612012E-3</v>
      </c>
      <c r="K44" s="105">
        <v>1.3715909655530165E-3</v>
      </c>
      <c r="L44" s="105">
        <v>1.4027139156717599E-3</v>
      </c>
      <c r="M44" s="105">
        <v>2.1365018664761615E-3</v>
      </c>
      <c r="N44" s="105">
        <v>1.8564264010274005E-3</v>
      </c>
      <c r="O44" s="105">
        <v>1.1812428342440149E-3</v>
      </c>
      <c r="P44" s="106">
        <v>9.7633134847197609E-4</v>
      </c>
      <c r="Q44" s="107">
        <v>1.5748432637853541E-3</v>
      </c>
    </row>
    <row r="45" spans="1:17" ht="15" thickBot="1" x14ac:dyDescent="0.35">
      <c r="A45" s="27"/>
      <c r="B45" s="34" t="s">
        <v>20</v>
      </c>
      <c r="C45" s="34"/>
      <c r="D45" s="108"/>
      <c r="E45" s="109">
        <v>0.10319265170426047</v>
      </c>
      <c r="F45" s="110">
        <v>0.10376775309300376</v>
      </c>
      <c r="G45" s="110">
        <v>0.10034298658997819</v>
      </c>
      <c r="H45" s="110">
        <v>0.10135616190201827</v>
      </c>
      <c r="I45" s="110">
        <v>9.8837967930539103E-2</v>
      </c>
      <c r="J45" s="110">
        <v>0.10105439642909549</v>
      </c>
      <c r="K45" s="110">
        <v>0.10102716037112783</v>
      </c>
      <c r="L45" s="110">
        <v>0.10933396036780074</v>
      </c>
      <c r="M45" s="110">
        <v>0.11079036028133282</v>
      </c>
      <c r="N45" s="110">
        <v>0.11209586181813308</v>
      </c>
      <c r="O45" s="110">
        <v>0.12503824783911174</v>
      </c>
      <c r="P45" s="111">
        <v>0.1233414487347224</v>
      </c>
      <c r="Q45" s="112">
        <v>0.10147314004179853</v>
      </c>
    </row>
    <row r="46" spans="1:17" ht="15" thickTop="1" x14ac:dyDescent="0.3">
      <c r="A46" s="54" t="s">
        <v>22</v>
      </c>
      <c r="B46" s="113"/>
      <c r="C46" s="113"/>
      <c r="D46" s="55"/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7"/>
    </row>
    <row r="47" spans="1:17" x14ac:dyDescent="0.3">
      <c r="A47" s="17"/>
      <c r="B47" s="18" t="s">
        <v>17</v>
      </c>
      <c r="C47" s="18"/>
      <c r="D47" s="19"/>
      <c r="E47" s="60">
        <v>0.14871457717082875</v>
      </c>
      <c r="F47" s="61">
        <v>0.15105287902347825</v>
      </c>
      <c r="G47" s="61">
        <v>0.14797428087529668</v>
      </c>
      <c r="H47" s="61">
        <v>0.14089427483944919</v>
      </c>
      <c r="I47" s="61">
        <v>0.14375541632244135</v>
      </c>
      <c r="J47" s="61">
        <v>0.13434968580941634</v>
      </c>
      <c r="K47" s="61">
        <v>0.11902073591126945</v>
      </c>
      <c r="L47" s="61">
        <v>0.13933302835894854</v>
      </c>
      <c r="M47" s="61">
        <v>0.13483078248820191</v>
      </c>
      <c r="N47" s="61">
        <v>0.14697489230260138</v>
      </c>
      <c r="O47" s="61">
        <v>0.16869994847884134</v>
      </c>
      <c r="P47" s="62">
        <v>0.16264058172260856</v>
      </c>
      <c r="Q47" s="103">
        <v>0.13958786310272087</v>
      </c>
    </row>
    <row r="48" spans="1:17" x14ac:dyDescent="0.3">
      <c r="A48" s="17"/>
      <c r="B48" s="24" t="s">
        <v>35</v>
      </c>
      <c r="C48" s="24"/>
      <c r="D48" s="25"/>
      <c r="E48" s="104">
        <v>5.3631167831162448E-3</v>
      </c>
      <c r="F48" s="105">
        <v>7.053295161789032E-3</v>
      </c>
      <c r="G48" s="105">
        <v>8.5826071396682326E-3</v>
      </c>
      <c r="H48" s="105">
        <v>1.2840875193180628E-2</v>
      </c>
      <c r="I48" s="105">
        <v>2.1742015829049146E-3</v>
      </c>
      <c r="J48" s="105">
        <v>9.8030031046193993E-3</v>
      </c>
      <c r="K48" s="105">
        <v>7.2072353499356267E-3</v>
      </c>
      <c r="L48" s="105">
        <v>6.4168305204936665E-3</v>
      </c>
      <c r="M48" s="105">
        <v>9.1681367851121718E-3</v>
      </c>
      <c r="N48" s="105">
        <v>8.3759741297529614E-3</v>
      </c>
      <c r="O48" s="105">
        <v>3.3049241471553954E-3</v>
      </c>
      <c r="P48" s="106">
        <v>2.2319681845966661E-3</v>
      </c>
      <c r="Q48" s="118">
        <v>7.4230021831919639E-3</v>
      </c>
    </row>
    <row r="49" spans="1:17" ht="15" thickBot="1" x14ac:dyDescent="0.35">
      <c r="A49" s="17"/>
      <c r="B49" s="34" t="s">
        <v>20</v>
      </c>
      <c r="C49" s="2"/>
      <c r="D49" s="72"/>
      <c r="E49" s="109">
        <v>0.15407769395394499</v>
      </c>
      <c r="F49" s="110">
        <v>0.15810617418526729</v>
      </c>
      <c r="G49" s="110">
        <v>0.15655688801496492</v>
      </c>
      <c r="H49" s="110">
        <v>0.15373515003262983</v>
      </c>
      <c r="I49" s="110">
        <v>0.14592961790534625</v>
      </c>
      <c r="J49" s="110">
        <v>0.14415268891403574</v>
      </c>
      <c r="K49" s="110">
        <v>0.12622797126120508</v>
      </c>
      <c r="L49" s="110">
        <v>0.1457498588794422</v>
      </c>
      <c r="M49" s="110">
        <v>0.14399891927331407</v>
      </c>
      <c r="N49" s="110">
        <v>0.15535086643235435</v>
      </c>
      <c r="O49" s="110">
        <v>0.17200487262599673</v>
      </c>
      <c r="P49" s="111">
        <v>0.16487254990720523</v>
      </c>
      <c r="Q49" s="112">
        <v>0.14701086528591284</v>
      </c>
    </row>
    <row r="50" spans="1:17" ht="15.6" thickTop="1" thickBot="1" x14ac:dyDescent="0.35">
      <c r="A50" s="119" t="s">
        <v>36</v>
      </c>
      <c r="B50" s="120"/>
      <c r="C50" s="120"/>
      <c r="D50" s="121"/>
      <c r="E50" s="122">
        <v>0.26771513291756727</v>
      </c>
      <c r="F50" s="123">
        <v>0.28127670706171448</v>
      </c>
      <c r="G50" s="123">
        <v>0.29845153429043536</v>
      </c>
      <c r="H50" s="123">
        <v>0.34194976201340199</v>
      </c>
      <c r="I50" s="123">
        <v>0.35790701047624779</v>
      </c>
      <c r="J50" s="123">
        <v>0.31599276402211851</v>
      </c>
      <c r="K50" s="123">
        <v>0.27829040933159854</v>
      </c>
      <c r="L50" s="123">
        <v>0.28454122566785228</v>
      </c>
      <c r="M50" s="123">
        <v>0.31303987657235993</v>
      </c>
      <c r="N50" s="123">
        <v>0.31714332292131747</v>
      </c>
      <c r="O50" s="123">
        <v>0.33234006847942027</v>
      </c>
      <c r="P50" s="124">
        <v>0.29807608936376417</v>
      </c>
      <c r="Q50" s="125">
        <v>0.30969536019077565</v>
      </c>
    </row>
    <row r="51" spans="1:17" ht="15.6" thickTop="1" thickBot="1" x14ac:dyDescent="0.3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53"/>
    </row>
    <row r="52" spans="1:17" ht="15.6" thickTop="1" thickBot="1" x14ac:dyDescent="0.35">
      <c r="A52" s="34" t="s">
        <v>37</v>
      </c>
      <c r="B52" s="2"/>
      <c r="C52" s="2"/>
      <c r="D52" s="2"/>
      <c r="E52" s="126">
        <v>15</v>
      </c>
      <c r="F52" s="126">
        <v>11</v>
      </c>
      <c r="G52" s="126">
        <v>6</v>
      </c>
      <c r="H52" s="126">
        <v>26</v>
      </c>
      <c r="I52" s="126">
        <v>6</v>
      </c>
      <c r="J52" s="126">
        <v>26</v>
      </c>
      <c r="K52" s="126">
        <v>16</v>
      </c>
      <c r="L52" s="126">
        <v>7</v>
      </c>
      <c r="M52" s="126">
        <v>8</v>
      </c>
      <c r="N52" s="126">
        <v>11</v>
      </c>
      <c r="O52" s="126">
        <v>7</v>
      </c>
      <c r="P52" s="127">
        <v>4</v>
      </c>
      <c r="Q52" s="128">
        <v>64</v>
      </c>
    </row>
    <row r="53" spans="1:17" ht="15.6" thickTop="1" thickBo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5.6" thickTop="1" thickBot="1" x14ac:dyDescent="0.35">
      <c r="A54" s="34" t="s">
        <v>38</v>
      </c>
      <c r="B54" s="2"/>
      <c r="C54" s="2"/>
      <c r="D54" s="2"/>
      <c r="E54" s="126">
        <v>1</v>
      </c>
      <c r="F54" s="126">
        <v>4</v>
      </c>
      <c r="G54" s="126">
        <v>3</v>
      </c>
      <c r="H54" s="126">
        <v>6</v>
      </c>
      <c r="I54" s="126">
        <v>5</v>
      </c>
      <c r="J54" s="126">
        <v>5</v>
      </c>
      <c r="K54" s="126">
        <v>7</v>
      </c>
      <c r="L54" s="126">
        <v>4</v>
      </c>
      <c r="M54" s="126">
        <v>5</v>
      </c>
      <c r="N54" s="126">
        <v>2</v>
      </c>
      <c r="O54" s="126">
        <v>3</v>
      </c>
      <c r="P54" s="127"/>
      <c r="Q54" s="128">
        <v>19</v>
      </c>
    </row>
    <row r="55" spans="1:17" ht="15.6" thickTop="1" thickBo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ht="15.6" thickTop="1" thickBot="1" x14ac:dyDescent="0.35">
      <c r="A56" s="4" t="s">
        <v>39</v>
      </c>
      <c r="B56" s="5"/>
      <c r="C56" s="5"/>
      <c r="D56" s="6"/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7" t="s">
        <v>9</v>
      </c>
      <c r="L56" s="7" t="s">
        <v>10</v>
      </c>
      <c r="M56" s="7" t="s">
        <v>11</v>
      </c>
      <c r="N56" s="7" t="s">
        <v>12</v>
      </c>
      <c r="O56" s="7" t="s">
        <v>13</v>
      </c>
      <c r="P56" s="7" t="s">
        <v>14</v>
      </c>
      <c r="Q56" s="3"/>
    </row>
    <row r="57" spans="1:17" ht="16.8" thickTop="1" x14ac:dyDescent="0.35">
      <c r="A57" s="129" t="s">
        <v>40</v>
      </c>
      <c r="B57" s="130"/>
      <c r="C57" s="130"/>
      <c r="D57" s="130"/>
      <c r="E57" s="131"/>
      <c r="F57" s="132"/>
      <c r="G57" s="132"/>
      <c r="H57" s="132"/>
      <c r="I57" s="132"/>
      <c r="J57" s="132"/>
      <c r="K57" s="132"/>
      <c r="L57" s="132"/>
      <c r="M57" s="132"/>
      <c r="N57" s="132"/>
      <c r="O57" s="183"/>
      <c r="P57" s="184"/>
      <c r="Q57" s="3"/>
    </row>
    <row r="58" spans="1:17" x14ac:dyDescent="0.3">
      <c r="A58" s="134"/>
      <c r="B58" s="135" t="s">
        <v>41</v>
      </c>
      <c r="C58" s="135"/>
      <c r="D58" s="135"/>
      <c r="E58" s="136">
        <v>17482</v>
      </c>
      <c r="F58" s="137">
        <v>17527</v>
      </c>
      <c r="G58" s="137">
        <v>17551</v>
      </c>
      <c r="H58" s="137">
        <v>17640</v>
      </c>
      <c r="I58" s="137">
        <v>17699</v>
      </c>
      <c r="J58" s="137">
        <v>17682</v>
      </c>
      <c r="K58" s="137">
        <v>17728</v>
      </c>
      <c r="L58" s="137">
        <v>17744</v>
      </c>
      <c r="M58" s="137">
        <v>17775</v>
      </c>
      <c r="N58" s="137">
        <v>17781</v>
      </c>
      <c r="O58" s="185">
        <v>17847</v>
      </c>
      <c r="P58" s="186">
        <v>17707</v>
      </c>
      <c r="Q58" s="3"/>
    </row>
    <row r="59" spans="1:17" x14ac:dyDescent="0.3">
      <c r="A59" s="134"/>
      <c r="B59" s="139" t="s">
        <v>42</v>
      </c>
      <c r="C59" s="139"/>
      <c r="D59" s="139"/>
      <c r="E59" s="140">
        <v>17483</v>
      </c>
      <c r="F59" s="141">
        <v>17527</v>
      </c>
      <c r="G59" s="141">
        <v>17552</v>
      </c>
      <c r="H59" s="141">
        <v>17638</v>
      </c>
      <c r="I59" s="141">
        <v>17698</v>
      </c>
      <c r="J59" s="141">
        <v>17682</v>
      </c>
      <c r="K59" s="141">
        <v>17729</v>
      </c>
      <c r="L59" s="141">
        <v>17744</v>
      </c>
      <c r="M59" s="141">
        <v>17773</v>
      </c>
      <c r="N59" s="141">
        <v>17781</v>
      </c>
      <c r="O59" s="187">
        <v>17847</v>
      </c>
      <c r="P59" s="188">
        <v>17706</v>
      </c>
      <c r="Q59" s="3"/>
    </row>
    <row r="60" spans="1:17" ht="15" thickBot="1" x14ac:dyDescent="0.35">
      <c r="A60" s="143"/>
      <c r="B60" s="144" t="s">
        <v>35</v>
      </c>
      <c r="C60" s="144"/>
      <c r="D60" s="144"/>
      <c r="E60" s="145">
        <v>11036</v>
      </c>
      <c r="F60" s="146">
        <v>11056</v>
      </c>
      <c r="G60" s="146">
        <v>11121</v>
      </c>
      <c r="H60" s="146">
        <v>11277</v>
      </c>
      <c r="I60" s="146">
        <v>11414</v>
      </c>
      <c r="J60" s="146">
        <v>11462</v>
      </c>
      <c r="K60" s="146">
        <v>11486</v>
      </c>
      <c r="L60" s="146">
        <v>11496</v>
      </c>
      <c r="M60" s="146">
        <v>11509</v>
      </c>
      <c r="N60" s="146">
        <v>11503</v>
      </c>
      <c r="O60" s="189">
        <v>11480</v>
      </c>
      <c r="P60" s="190">
        <v>11359</v>
      </c>
      <c r="Q60" s="3"/>
    </row>
    <row r="61" spans="1:17" ht="16.8" thickTop="1" x14ac:dyDescent="0.35">
      <c r="A61" s="129" t="s">
        <v>43</v>
      </c>
      <c r="B61" s="80"/>
      <c r="C61" s="80"/>
      <c r="D61" s="80"/>
      <c r="E61" s="191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3"/>
    </row>
    <row r="62" spans="1:17" x14ac:dyDescent="0.3">
      <c r="A62" s="134"/>
      <c r="B62" s="135" t="s">
        <v>41</v>
      </c>
      <c r="C62" s="135"/>
      <c r="D62" s="135"/>
      <c r="E62" s="136">
        <v>145</v>
      </c>
      <c r="F62" s="137">
        <v>145</v>
      </c>
      <c r="G62" s="137">
        <v>145</v>
      </c>
      <c r="H62" s="137">
        <v>146</v>
      </c>
      <c r="I62" s="137">
        <v>144</v>
      </c>
      <c r="J62" s="137">
        <v>148</v>
      </c>
      <c r="K62" s="137">
        <v>148</v>
      </c>
      <c r="L62" s="137">
        <v>148</v>
      </c>
      <c r="M62" s="137">
        <v>148</v>
      </c>
      <c r="N62" s="137">
        <v>148</v>
      </c>
      <c r="O62" s="185">
        <v>146</v>
      </c>
      <c r="P62" s="186">
        <v>146</v>
      </c>
      <c r="Q62" s="3"/>
    </row>
    <row r="63" spans="1:17" x14ac:dyDescent="0.3">
      <c r="A63" s="134"/>
      <c r="B63" s="139" t="s">
        <v>42</v>
      </c>
      <c r="C63" s="139"/>
      <c r="D63" s="139"/>
      <c r="E63" s="140">
        <v>139</v>
      </c>
      <c r="F63" s="141">
        <v>139</v>
      </c>
      <c r="G63" s="141">
        <v>139</v>
      </c>
      <c r="H63" s="141">
        <v>139</v>
      </c>
      <c r="I63" s="141">
        <v>138</v>
      </c>
      <c r="J63" s="141">
        <v>142</v>
      </c>
      <c r="K63" s="141">
        <v>143</v>
      </c>
      <c r="L63" s="141">
        <v>142</v>
      </c>
      <c r="M63" s="141">
        <v>143</v>
      </c>
      <c r="N63" s="141">
        <v>141</v>
      </c>
      <c r="O63" s="187">
        <v>142</v>
      </c>
      <c r="P63" s="188">
        <v>142</v>
      </c>
      <c r="Q63" s="3"/>
    </row>
    <row r="64" spans="1:17" ht="15" thickBot="1" x14ac:dyDescent="0.35">
      <c r="A64" s="143"/>
      <c r="B64" s="144" t="s">
        <v>35</v>
      </c>
      <c r="C64" s="144"/>
      <c r="D64" s="144"/>
      <c r="E64" s="145">
        <v>13</v>
      </c>
      <c r="F64" s="146">
        <v>13</v>
      </c>
      <c r="G64" s="146">
        <v>13</v>
      </c>
      <c r="H64" s="146">
        <v>13</v>
      </c>
      <c r="I64" s="146">
        <v>13</v>
      </c>
      <c r="J64" s="146">
        <v>13</v>
      </c>
      <c r="K64" s="146">
        <v>13</v>
      </c>
      <c r="L64" s="146">
        <v>13</v>
      </c>
      <c r="M64" s="146">
        <v>13</v>
      </c>
      <c r="N64" s="146">
        <v>13</v>
      </c>
      <c r="O64" s="189">
        <v>13</v>
      </c>
      <c r="P64" s="190">
        <v>13</v>
      </c>
      <c r="Q64" s="3"/>
    </row>
    <row r="65" spans="1:17" ht="16.8" thickTop="1" x14ac:dyDescent="0.35">
      <c r="A65" s="129" t="s">
        <v>44</v>
      </c>
      <c r="B65" s="80"/>
      <c r="C65" s="80"/>
      <c r="D65" s="80"/>
      <c r="E65" s="191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3"/>
    </row>
    <row r="66" spans="1:17" x14ac:dyDescent="0.3">
      <c r="A66" s="134"/>
      <c r="B66" s="135" t="s">
        <v>41</v>
      </c>
      <c r="C66" s="135"/>
      <c r="D66" s="135"/>
      <c r="E66" s="136">
        <v>813</v>
      </c>
      <c r="F66" s="137">
        <v>813</v>
      </c>
      <c r="G66" s="137">
        <v>811</v>
      </c>
      <c r="H66" s="137">
        <v>810</v>
      </c>
      <c r="I66" s="137">
        <v>815</v>
      </c>
      <c r="J66" s="137">
        <v>827</v>
      </c>
      <c r="K66" s="137">
        <v>845</v>
      </c>
      <c r="L66" s="137">
        <v>840</v>
      </c>
      <c r="M66" s="137">
        <v>837</v>
      </c>
      <c r="N66" s="137">
        <v>828</v>
      </c>
      <c r="O66" s="185">
        <v>837</v>
      </c>
      <c r="P66" s="186">
        <v>835</v>
      </c>
      <c r="Q66" s="3"/>
    </row>
    <row r="67" spans="1:17" x14ac:dyDescent="0.3">
      <c r="A67" s="134"/>
      <c r="B67" s="139" t="s">
        <v>42</v>
      </c>
      <c r="C67" s="139"/>
      <c r="D67" s="139"/>
      <c r="E67" s="140">
        <v>696</v>
      </c>
      <c r="F67" s="141">
        <v>696</v>
      </c>
      <c r="G67" s="141">
        <v>697</v>
      </c>
      <c r="H67" s="141">
        <v>697</v>
      </c>
      <c r="I67" s="141">
        <v>708</v>
      </c>
      <c r="J67" s="141">
        <v>721</v>
      </c>
      <c r="K67" s="141">
        <v>722</v>
      </c>
      <c r="L67" s="141">
        <v>724</v>
      </c>
      <c r="M67" s="141">
        <v>723</v>
      </c>
      <c r="N67" s="141">
        <v>727</v>
      </c>
      <c r="O67" s="187">
        <v>725</v>
      </c>
      <c r="P67" s="188">
        <v>723</v>
      </c>
      <c r="Q67" s="3"/>
    </row>
    <row r="68" spans="1:17" ht="15" thickBot="1" x14ac:dyDescent="0.35">
      <c r="A68" s="143"/>
      <c r="B68" s="144" t="s">
        <v>35</v>
      </c>
      <c r="C68" s="144"/>
      <c r="D68" s="144"/>
      <c r="E68" s="145">
        <v>46</v>
      </c>
      <c r="F68" s="146">
        <v>46</v>
      </c>
      <c r="G68" s="146">
        <v>46</v>
      </c>
      <c r="H68" s="146">
        <v>46</v>
      </c>
      <c r="I68" s="146">
        <v>47</v>
      </c>
      <c r="J68" s="146">
        <v>46</v>
      </c>
      <c r="K68" s="146">
        <v>46</v>
      </c>
      <c r="L68" s="146">
        <v>45</v>
      </c>
      <c r="M68" s="146">
        <v>45</v>
      </c>
      <c r="N68" s="146">
        <v>46</v>
      </c>
      <c r="O68" s="189">
        <v>45</v>
      </c>
      <c r="P68" s="190">
        <v>42</v>
      </c>
      <c r="Q68" s="3"/>
    </row>
    <row r="69" spans="1:17" ht="15" thickTop="1" x14ac:dyDescent="0.3">
      <c r="A69" s="156"/>
      <c r="B69" s="156"/>
      <c r="C69" s="156"/>
      <c r="D69" s="156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56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2016</vt:lpstr>
      <vt:lpstr>2015</vt:lpstr>
    </vt:vector>
  </TitlesOfParts>
  <Company>City of Federal 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Van Orsow</dc:creator>
  <cp:lastModifiedBy>Rob Van Orsow</cp:lastModifiedBy>
  <dcterms:created xsi:type="dcterms:W3CDTF">2019-01-09T22:03:32Z</dcterms:created>
  <dcterms:modified xsi:type="dcterms:W3CDTF">2019-01-18T00:56:56Z</dcterms:modified>
</cp:coreProperties>
</file>